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ma71167\Desktop\"/>
    </mc:Choice>
  </mc:AlternateContent>
  <bookViews>
    <workbookView xWindow="0" yWindow="0" windowWidth="28770" windowHeight="12360"/>
  </bookViews>
  <sheets>
    <sheet name="Rekapitulácia stavby" sheetId="1" r:id="rId1"/>
    <sheet name="01 - Stavebné úpravy Dom ..." sheetId="2" r:id="rId2"/>
    <sheet name="02 - Ústredné vykurovanie" sheetId="3" r:id="rId3"/>
    <sheet name="03 - Elektroinštalácia" sheetId="4" r:id="rId4"/>
  </sheets>
  <definedNames>
    <definedName name="_xlnm.Print_Titles" localSheetId="1">'01 - Stavebné úpravy Dom ...'!$125:$125</definedName>
    <definedName name="_xlnm.Print_Titles" localSheetId="2">'02 - Ústredné vykurovanie'!$115:$115</definedName>
    <definedName name="_xlnm.Print_Titles" localSheetId="3">'03 - Elektroinštalácia'!$122:$122</definedName>
    <definedName name="_xlnm.Print_Titles" localSheetId="0">'Rekapitulácia stavby'!$85:$85</definedName>
    <definedName name="_xlnm.Print_Area" localSheetId="1">'01 - Stavebné úpravy Dom ...'!$C$4:$Q$70,'01 - Stavebné úpravy Dom ...'!$C$76:$Q$109,'01 - Stavebné úpravy Dom ...'!$C$115:$Q$231</definedName>
    <definedName name="_xlnm.Print_Area" localSheetId="2">'02 - Ústredné vykurovanie'!$C$4:$Q$70,'02 - Ústredné vykurovanie'!$C$76:$Q$99,'02 - Ústredné vykurovanie'!$C$105:$Q$187</definedName>
    <definedName name="_xlnm.Print_Area" localSheetId="3">'03 - Elektroinštalácia'!$C$4:$Q$70,'03 - Elektroinštalácia'!$C$76:$Q$106,'03 - Elektroinštalácia'!$C$112:$Q$181</definedName>
    <definedName name="_xlnm.Print_Area" localSheetId="0">'Rekapitulácia stavby'!$C$4:$AP$70,'Rekapitulácia stavby'!$C$76:$AP$94</definedName>
  </definedNames>
  <calcPr calcId="152511"/>
</workbook>
</file>

<file path=xl/calcChain.xml><?xml version="1.0" encoding="utf-8"?>
<calcChain xmlns="http://schemas.openxmlformats.org/spreadsheetml/2006/main">
  <c r="AY90" i="1" l="1"/>
  <c r="AX90" i="1"/>
  <c r="BI181" i="4"/>
  <c r="BH181" i="4"/>
  <c r="BG181" i="4"/>
  <c r="BE181" i="4"/>
  <c r="AA181" i="4"/>
  <c r="Y181" i="4"/>
  <c r="W181" i="4"/>
  <c r="BK181" i="4"/>
  <c r="N181" i="4"/>
  <c r="BF181" i="4" s="1"/>
  <c r="BI180" i="4"/>
  <c r="BH180" i="4"/>
  <c r="BG180" i="4"/>
  <c r="BE180" i="4"/>
  <c r="AA180" i="4"/>
  <c r="Y180" i="4"/>
  <c r="W180" i="4"/>
  <c r="BK180" i="4"/>
  <c r="N180" i="4"/>
  <c r="BF180" i="4" s="1"/>
  <c r="BI179" i="4"/>
  <c r="BH179" i="4"/>
  <c r="BG179" i="4"/>
  <c r="BE179" i="4"/>
  <c r="AA179" i="4"/>
  <c r="Y179" i="4"/>
  <c r="W179" i="4"/>
  <c r="BK179" i="4"/>
  <c r="N179" i="4"/>
  <c r="BF179" i="4" s="1"/>
  <c r="BI178" i="4"/>
  <c r="BH178" i="4"/>
  <c r="BG178" i="4"/>
  <c r="BE178" i="4"/>
  <c r="AA178" i="4"/>
  <c r="Y178" i="4"/>
  <c r="W178" i="4"/>
  <c r="BK178" i="4"/>
  <c r="N178" i="4"/>
  <c r="BF178" i="4" s="1"/>
  <c r="BI177" i="4"/>
  <c r="BH177" i="4"/>
  <c r="BG177" i="4"/>
  <c r="BE177" i="4"/>
  <c r="AA177" i="4"/>
  <c r="Y177" i="4"/>
  <c r="W177" i="4"/>
  <c r="W176" i="4" s="1"/>
  <c r="BK177" i="4"/>
  <c r="N177" i="4"/>
  <c r="BF177" i="4" s="1"/>
  <c r="BI175" i="4"/>
  <c r="BH175" i="4"/>
  <c r="BG175" i="4"/>
  <c r="BE175" i="4"/>
  <c r="AA175" i="4"/>
  <c r="AA174" i="4" s="1"/>
  <c r="Y175" i="4"/>
  <c r="Y174" i="4" s="1"/>
  <c r="W175" i="4"/>
  <c r="W174" i="4" s="1"/>
  <c r="BK175" i="4"/>
  <c r="BK174" i="4" s="1"/>
  <c r="N174" i="4" s="1"/>
  <c r="N101" i="4" s="1"/>
  <c r="N175" i="4"/>
  <c r="BF175" i="4" s="1"/>
  <c r="BI173" i="4"/>
  <c r="BH173" i="4"/>
  <c r="BG173" i="4"/>
  <c r="BE173" i="4"/>
  <c r="AA173" i="4"/>
  <c r="AA172" i="4"/>
  <c r="Y173" i="4"/>
  <c r="Y172" i="4" s="1"/>
  <c r="W173" i="4"/>
  <c r="W172" i="4"/>
  <c r="BK173" i="4"/>
  <c r="BK172" i="4" s="1"/>
  <c r="N172" i="4" s="1"/>
  <c r="N100" i="4" s="1"/>
  <c r="N173" i="4"/>
  <c r="BF173" i="4"/>
  <c r="BI171" i="4"/>
  <c r="BH171" i="4"/>
  <c r="BG171" i="4"/>
  <c r="BE171" i="4"/>
  <c r="AA171" i="4"/>
  <c r="AA170" i="4" s="1"/>
  <c r="Y171" i="4"/>
  <c r="Y170" i="4"/>
  <c r="W171" i="4"/>
  <c r="W170" i="4" s="1"/>
  <c r="BK171" i="4"/>
  <c r="BK170" i="4" s="1"/>
  <c r="N170" i="4" s="1"/>
  <c r="N99" i="4" s="1"/>
  <c r="N171" i="4"/>
  <c r="BF171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AA167" i="4"/>
  <c r="Y168" i="4"/>
  <c r="Y167" i="4" s="1"/>
  <c r="W168" i="4"/>
  <c r="BK168" i="4"/>
  <c r="N168" i="4"/>
  <c r="BF168" i="4" s="1"/>
  <c r="BI166" i="4"/>
  <c r="BH166" i="4"/>
  <c r="BG166" i="4"/>
  <c r="BE166" i="4"/>
  <c r="AA166" i="4"/>
  <c r="AA165" i="4"/>
  <c r="Y166" i="4"/>
  <c r="Y165" i="4" s="1"/>
  <c r="W166" i="4"/>
  <c r="W165" i="4"/>
  <c r="BK166" i="4"/>
  <c r="BK165" i="4" s="1"/>
  <c r="N165" i="4" s="1"/>
  <c r="N97" i="4" s="1"/>
  <c r="N166" i="4"/>
  <c r="BF166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Y160" i="4" s="1"/>
  <c r="W163" i="4"/>
  <c r="BK163" i="4"/>
  <c r="N163" i="4"/>
  <c r="BF163" i="4"/>
  <c r="BI162" i="4"/>
  <c r="BH162" i="4"/>
  <c r="BG162" i="4"/>
  <c r="BE162" i="4"/>
  <c r="AA162" i="4"/>
  <c r="Y162" i="4"/>
  <c r="W162" i="4"/>
  <c r="BK162" i="4"/>
  <c r="BK160" i="4" s="1"/>
  <c r="N160" i="4" s="1"/>
  <c r="N96" i="4" s="1"/>
  <c r="N162" i="4"/>
  <c r="BF162" i="4" s="1"/>
  <c r="BI161" i="4"/>
  <c r="BH161" i="4"/>
  <c r="BG161" i="4"/>
  <c r="BE161" i="4"/>
  <c r="AA161" i="4"/>
  <c r="Y161" i="4"/>
  <c r="W161" i="4"/>
  <c r="W160" i="4" s="1"/>
  <c r="BK161" i="4"/>
  <c r="N161" i="4"/>
  <c r="BF161" i="4" s="1"/>
  <c r="BI159" i="4"/>
  <c r="BH159" i="4"/>
  <c r="BG159" i="4"/>
  <c r="BE159" i="4"/>
  <c r="AA159" i="4"/>
  <c r="Y159" i="4"/>
  <c r="W159" i="4"/>
  <c r="BK159" i="4"/>
  <c r="N159" i="4"/>
  <c r="BF159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W152" i="4" s="1"/>
  <c r="BK154" i="4"/>
  <c r="N154" i="4"/>
  <c r="BF154" i="4" s="1"/>
  <c r="BI153" i="4"/>
  <c r="BH153" i="4"/>
  <c r="BG153" i="4"/>
  <c r="BE153" i="4"/>
  <c r="AA153" i="4"/>
  <c r="AA152" i="4" s="1"/>
  <c r="Y153" i="4"/>
  <c r="W153" i="4"/>
  <c r="BK153" i="4"/>
  <c r="N153" i="4"/>
  <c r="BF153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9" i="4"/>
  <c r="BH149" i="4"/>
  <c r="BG149" i="4"/>
  <c r="BE149" i="4"/>
  <c r="AA149" i="4"/>
  <c r="Y149" i="4"/>
  <c r="W149" i="4"/>
  <c r="W148" i="4" s="1"/>
  <c r="BK149" i="4"/>
  <c r="N149" i="4"/>
  <c r="BF149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Y145" i="4"/>
  <c r="W145" i="4"/>
  <c r="BK145" i="4"/>
  <c r="N145" i="4"/>
  <c r="BF145" i="4" s="1"/>
  <c r="BI144" i="4"/>
  <c r="BH144" i="4"/>
  <c r="BG144" i="4"/>
  <c r="BE144" i="4"/>
  <c r="AA144" i="4"/>
  <c r="Y144" i="4"/>
  <c r="W144" i="4"/>
  <c r="BK144" i="4"/>
  <c r="N144" i="4"/>
  <c r="BF144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Y141" i="4" s="1"/>
  <c r="W142" i="4"/>
  <c r="BK142" i="4"/>
  <c r="N142" i="4"/>
  <c r="BF142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Y137" i="4" s="1"/>
  <c r="W139" i="4"/>
  <c r="BK139" i="4"/>
  <c r="N139" i="4"/>
  <c r="BF139" i="4" s="1"/>
  <c r="BI138" i="4"/>
  <c r="BH138" i="4"/>
  <c r="BG138" i="4"/>
  <c r="BE138" i="4"/>
  <c r="AA138" i="4"/>
  <c r="Y138" i="4"/>
  <c r="W138" i="4"/>
  <c r="BK138" i="4"/>
  <c r="N138" i="4"/>
  <c r="BF138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 s="1"/>
  <c r="BI131" i="4"/>
  <c r="BH131" i="4"/>
  <c r="H35" i="4" s="1"/>
  <c r="BC90" i="1" s="1"/>
  <c r="BG131" i="4"/>
  <c r="BE131" i="4"/>
  <c r="AA131" i="4"/>
  <c r="Y131" i="4"/>
  <c r="W131" i="4"/>
  <c r="BK131" i="4"/>
  <c r="N131" i="4"/>
  <c r="BF131" i="4"/>
  <c r="BI130" i="4"/>
  <c r="BH130" i="4"/>
  <c r="BG130" i="4"/>
  <c r="BE130" i="4"/>
  <c r="AA130" i="4"/>
  <c r="Y130" i="4"/>
  <c r="W130" i="4"/>
  <c r="BK130" i="4"/>
  <c r="BK128" i="4" s="1"/>
  <c r="N128" i="4" s="1"/>
  <c r="N91" i="4" s="1"/>
  <c r="N130" i="4"/>
  <c r="BF130" i="4" s="1"/>
  <c r="BI129" i="4"/>
  <c r="BH129" i="4"/>
  <c r="BG129" i="4"/>
  <c r="BE129" i="4"/>
  <c r="AA129" i="4"/>
  <c r="AA128" i="4" s="1"/>
  <c r="Y129" i="4"/>
  <c r="W129" i="4"/>
  <c r="BK129" i="4"/>
  <c r="N129" i="4"/>
  <c r="BF129" i="4" s="1"/>
  <c r="BI127" i="4"/>
  <c r="BH127" i="4"/>
  <c r="BG127" i="4"/>
  <c r="BE127" i="4"/>
  <c r="AA127" i="4"/>
  <c r="AA126" i="4" s="1"/>
  <c r="Y127" i="4"/>
  <c r="Y126" i="4" s="1"/>
  <c r="W127" i="4"/>
  <c r="W126" i="4" s="1"/>
  <c r="BK127" i="4"/>
  <c r="BK126" i="4" s="1"/>
  <c r="N126" i="4" s="1"/>
  <c r="N90" i="4" s="1"/>
  <c r="N127" i="4"/>
  <c r="BF127" i="4" s="1"/>
  <c r="BI125" i="4"/>
  <c r="BH125" i="4"/>
  <c r="BG125" i="4"/>
  <c r="BE125" i="4"/>
  <c r="AA125" i="4"/>
  <c r="AA124" i="4" s="1"/>
  <c r="Y125" i="4"/>
  <c r="Y124" i="4"/>
  <c r="W125" i="4"/>
  <c r="W124" i="4" s="1"/>
  <c r="BK125" i="4"/>
  <c r="BK124" i="4" s="1"/>
  <c r="N125" i="4"/>
  <c r="BF125" i="4" s="1"/>
  <c r="F117" i="4"/>
  <c r="F115" i="4"/>
  <c r="M28" i="4"/>
  <c r="AS90" i="1" s="1"/>
  <c r="F81" i="4"/>
  <c r="F79" i="4"/>
  <c r="O21" i="4"/>
  <c r="E21" i="4"/>
  <c r="M120" i="4" s="1"/>
  <c r="O20" i="4"/>
  <c r="O18" i="4"/>
  <c r="E18" i="4"/>
  <c r="M119" i="4" s="1"/>
  <c r="O17" i="4"/>
  <c r="O15" i="4"/>
  <c r="E15" i="4"/>
  <c r="F120" i="4" s="1"/>
  <c r="O14" i="4"/>
  <c r="O12" i="4"/>
  <c r="E12" i="4"/>
  <c r="F119" i="4" s="1"/>
  <c r="O11" i="4"/>
  <c r="O9" i="4"/>
  <c r="M81" i="4" s="1"/>
  <c r="F6" i="4"/>
  <c r="F114" i="4" s="1"/>
  <c r="AY89" i="1"/>
  <c r="AX89" i="1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E186" i="3"/>
  <c r="AA186" i="3"/>
  <c r="AA185" i="3" s="1"/>
  <c r="Y186" i="3"/>
  <c r="Y185" i="3" s="1"/>
  <c r="W186" i="3"/>
  <c r="BK186" i="3"/>
  <c r="N186" i="3"/>
  <c r="BF186" i="3" s="1"/>
  <c r="BI184" i="3"/>
  <c r="BH184" i="3"/>
  <c r="BG184" i="3"/>
  <c r="BE184" i="3"/>
  <c r="AA184" i="3"/>
  <c r="Y184" i="3"/>
  <c r="W184" i="3"/>
  <c r="BK184" i="3"/>
  <c r="N184" i="3"/>
  <c r="BF184" i="3"/>
  <c r="BI183" i="3"/>
  <c r="BH183" i="3"/>
  <c r="BG183" i="3"/>
  <c r="BE183" i="3"/>
  <c r="AA183" i="3"/>
  <c r="Y183" i="3"/>
  <c r="W183" i="3"/>
  <c r="BK183" i="3"/>
  <c r="N183" i="3"/>
  <c r="BF183" i="3" s="1"/>
  <c r="BI182" i="3"/>
  <c r="BH182" i="3"/>
  <c r="BG182" i="3"/>
  <c r="BE182" i="3"/>
  <c r="AA182" i="3"/>
  <c r="Y182" i="3"/>
  <c r="W182" i="3"/>
  <c r="BK182" i="3"/>
  <c r="N182" i="3"/>
  <c r="BF182" i="3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E180" i="3"/>
  <c r="AA180" i="3"/>
  <c r="Y180" i="3"/>
  <c r="W180" i="3"/>
  <c r="BK180" i="3"/>
  <c r="N180" i="3"/>
  <c r="BF180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Y178" i="3"/>
  <c r="W178" i="3"/>
  <c r="BK178" i="3"/>
  <c r="N178" i="3"/>
  <c r="BF178" i="3" s="1"/>
  <c r="BI177" i="3"/>
  <c r="BH177" i="3"/>
  <c r="BG177" i="3"/>
  <c r="BE177" i="3"/>
  <c r="AA177" i="3"/>
  <c r="Y177" i="3"/>
  <c r="W177" i="3"/>
  <c r="BK177" i="3"/>
  <c r="N177" i="3"/>
  <c r="BF177" i="3" s="1"/>
  <c r="BI176" i="3"/>
  <c r="BH176" i="3"/>
  <c r="BG176" i="3"/>
  <c r="BE176" i="3"/>
  <c r="AA176" i="3"/>
  <c r="Y176" i="3"/>
  <c r="W176" i="3"/>
  <c r="BK176" i="3"/>
  <c r="N176" i="3"/>
  <c r="BF176" i="3" s="1"/>
  <c r="BI175" i="3"/>
  <c r="BH175" i="3"/>
  <c r="BG175" i="3"/>
  <c r="BE175" i="3"/>
  <c r="AA175" i="3"/>
  <c r="Y175" i="3"/>
  <c r="W175" i="3"/>
  <c r="BK175" i="3"/>
  <c r="N175" i="3"/>
  <c r="BF175" i="3"/>
  <c r="BI174" i="3"/>
  <c r="BH174" i="3"/>
  <c r="BG174" i="3"/>
  <c r="BE174" i="3"/>
  <c r="AA174" i="3"/>
  <c r="Y174" i="3"/>
  <c r="W174" i="3"/>
  <c r="BK174" i="3"/>
  <c r="N174" i="3"/>
  <c r="BF174" i="3" s="1"/>
  <c r="BI173" i="3"/>
  <c r="BH173" i="3"/>
  <c r="BG173" i="3"/>
  <c r="BE173" i="3"/>
  <c r="AA173" i="3"/>
  <c r="Y173" i="3"/>
  <c r="W173" i="3"/>
  <c r="BK173" i="3"/>
  <c r="N173" i="3"/>
  <c r="BF173" i="3" s="1"/>
  <c r="BI172" i="3"/>
  <c r="BH172" i="3"/>
  <c r="BG172" i="3"/>
  <c r="BE172" i="3"/>
  <c r="AA172" i="3"/>
  <c r="Y172" i="3"/>
  <c r="W172" i="3"/>
  <c r="BK172" i="3"/>
  <c r="N172" i="3"/>
  <c r="BF172" i="3" s="1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E170" i="3"/>
  <c r="AA170" i="3"/>
  <c r="Y170" i="3"/>
  <c r="W170" i="3"/>
  <c r="BK170" i="3"/>
  <c r="N170" i="3"/>
  <c r="BF170" i="3" s="1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/>
  <c r="BI167" i="3"/>
  <c r="BH167" i="3"/>
  <c r="BG167" i="3"/>
  <c r="BE167" i="3"/>
  <c r="AA167" i="3"/>
  <c r="Y167" i="3"/>
  <c r="W167" i="3"/>
  <c r="BK167" i="3"/>
  <c r="N167" i="3"/>
  <c r="BF167" i="3"/>
  <c r="BI166" i="3"/>
  <c r="BH166" i="3"/>
  <c r="BG166" i="3"/>
  <c r="BE166" i="3"/>
  <c r="AA166" i="3"/>
  <c r="Y166" i="3"/>
  <c r="W166" i="3"/>
  <c r="BK166" i="3"/>
  <c r="N166" i="3"/>
  <c r="BF166" i="3"/>
  <c r="BI165" i="3"/>
  <c r="BH165" i="3"/>
  <c r="BG165" i="3"/>
  <c r="BE165" i="3"/>
  <c r="AA165" i="3"/>
  <c r="Y165" i="3"/>
  <c r="W165" i="3"/>
  <c r="BK165" i="3"/>
  <c r="N165" i="3"/>
  <c r="BF165" i="3" s="1"/>
  <c r="BI164" i="3"/>
  <c r="BH164" i="3"/>
  <c r="BG164" i="3"/>
  <c r="BE164" i="3"/>
  <c r="AA164" i="3"/>
  <c r="Y164" i="3"/>
  <c r="W164" i="3"/>
  <c r="BK164" i="3"/>
  <c r="N164" i="3"/>
  <c r="BF164" i="3" s="1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E162" i="3"/>
  <c r="AA162" i="3"/>
  <c r="Y162" i="3"/>
  <c r="W162" i="3"/>
  <c r="BK162" i="3"/>
  <c r="N162" i="3"/>
  <c r="BF162" i="3" s="1"/>
  <c r="BI161" i="3"/>
  <c r="BH161" i="3"/>
  <c r="BG161" i="3"/>
  <c r="BE161" i="3"/>
  <c r="AA161" i="3"/>
  <c r="Y161" i="3"/>
  <c r="W161" i="3"/>
  <c r="BK161" i="3"/>
  <c r="N161" i="3"/>
  <c r="BF161" i="3" s="1"/>
  <c r="BI160" i="3"/>
  <c r="BH160" i="3"/>
  <c r="BG160" i="3"/>
  <c r="BE160" i="3"/>
  <c r="AA160" i="3"/>
  <c r="Y160" i="3"/>
  <c r="Y159" i="3" s="1"/>
  <c r="W160" i="3"/>
  <c r="BK160" i="3"/>
  <c r="N160" i="3"/>
  <c r="BF160" i="3" s="1"/>
  <c r="BI158" i="3"/>
  <c r="BH158" i="3"/>
  <c r="BG158" i="3"/>
  <c r="BE158" i="3"/>
  <c r="AA158" i="3"/>
  <c r="Y158" i="3"/>
  <c r="W158" i="3"/>
  <c r="BK158" i="3"/>
  <c r="N158" i="3"/>
  <c r="BF158" i="3" s="1"/>
  <c r="BI157" i="3"/>
  <c r="BH157" i="3"/>
  <c r="BG157" i="3"/>
  <c r="BE157" i="3"/>
  <c r="AA157" i="3"/>
  <c r="Y157" i="3"/>
  <c r="W157" i="3"/>
  <c r="BK157" i="3"/>
  <c r="N157" i="3"/>
  <c r="BF157" i="3" s="1"/>
  <c r="BI156" i="3"/>
  <c r="BH156" i="3"/>
  <c r="BG156" i="3"/>
  <c r="BE156" i="3"/>
  <c r="AA156" i="3"/>
  <c r="Y156" i="3"/>
  <c r="W156" i="3"/>
  <c r="BK156" i="3"/>
  <c r="N156" i="3"/>
  <c r="BF156" i="3" s="1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Y154" i="3"/>
  <c r="W154" i="3"/>
  <c r="BK154" i="3"/>
  <c r="N154" i="3"/>
  <c r="BF154" i="3" s="1"/>
  <c r="BI153" i="3"/>
  <c r="BH153" i="3"/>
  <c r="BG153" i="3"/>
  <c r="BE153" i="3"/>
  <c r="AA153" i="3"/>
  <c r="Y153" i="3"/>
  <c r="W153" i="3"/>
  <c r="BK153" i="3"/>
  <c r="N153" i="3"/>
  <c r="BF153" i="3"/>
  <c r="BI152" i="3"/>
  <c r="BH152" i="3"/>
  <c r="BG152" i="3"/>
  <c r="BE152" i="3"/>
  <c r="AA152" i="3"/>
  <c r="Y152" i="3"/>
  <c r="W152" i="3"/>
  <c r="BK152" i="3"/>
  <c r="N152" i="3"/>
  <c r="BF152" i="3" s="1"/>
  <c r="BI151" i="3"/>
  <c r="BH151" i="3"/>
  <c r="BG151" i="3"/>
  <c r="BE151" i="3"/>
  <c r="AA151" i="3"/>
  <c r="Y151" i="3"/>
  <c r="W151" i="3"/>
  <c r="BK151" i="3"/>
  <c r="N151" i="3"/>
  <c r="BF151" i="3" s="1"/>
  <c r="BI150" i="3"/>
  <c r="BH150" i="3"/>
  <c r="BG150" i="3"/>
  <c r="BE150" i="3"/>
  <c r="AA150" i="3"/>
  <c r="Y150" i="3"/>
  <c r="W150" i="3"/>
  <c r="BK150" i="3"/>
  <c r="N150" i="3"/>
  <c r="BF150" i="3" s="1"/>
  <c r="BI149" i="3"/>
  <c r="BH149" i="3"/>
  <c r="BG149" i="3"/>
  <c r="BE149" i="3"/>
  <c r="AA149" i="3"/>
  <c r="Y149" i="3"/>
  <c r="W149" i="3"/>
  <c r="BK149" i="3"/>
  <c r="N149" i="3"/>
  <c r="BF149" i="3" s="1"/>
  <c r="BI148" i="3"/>
  <c r="BH148" i="3"/>
  <c r="BG148" i="3"/>
  <c r="BE148" i="3"/>
  <c r="AA148" i="3"/>
  <c r="Y148" i="3"/>
  <c r="W148" i="3"/>
  <c r="BK148" i="3"/>
  <c r="N148" i="3"/>
  <c r="BF148" i="3" s="1"/>
  <c r="BI147" i="3"/>
  <c r="BH147" i="3"/>
  <c r="BG147" i="3"/>
  <c r="BE147" i="3"/>
  <c r="AA147" i="3"/>
  <c r="Y147" i="3"/>
  <c r="W147" i="3"/>
  <c r="BK147" i="3"/>
  <c r="N147" i="3"/>
  <c r="BF147" i="3" s="1"/>
  <c r="BI146" i="3"/>
  <c r="BH146" i="3"/>
  <c r="BG146" i="3"/>
  <c r="BE146" i="3"/>
  <c r="AA146" i="3"/>
  <c r="Y146" i="3"/>
  <c r="W146" i="3"/>
  <c r="W143" i="3" s="1"/>
  <c r="BK146" i="3"/>
  <c r="N146" i="3"/>
  <c r="BF146" i="3" s="1"/>
  <c r="BI145" i="3"/>
  <c r="BH145" i="3"/>
  <c r="BG145" i="3"/>
  <c r="BE145" i="3"/>
  <c r="AA145" i="3"/>
  <c r="Y145" i="3"/>
  <c r="Y143" i="3" s="1"/>
  <c r="W145" i="3"/>
  <c r="BK145" i="3"/>
  <c r="N145" i="3"/>
  <c r="BF145" i="3"/>
  <c r="BI144" i="3"/>
  <c r="BH144" i="3"/>
  <c r="BG144" i="3"/>
  <c r="BE144" i="3"/>
  <c r="AA144" i="3"/>
  <c r="Y144" i="3"/>
  <c r="W144" i="3"/>
  <c r="BK144" i="3"/>
  <c r="BK143" i="3" s="1"/>
  <c r="N143" i="3" s="1"/>
  <c r="N93" i="3" s="1"/>
  <c r="N144" i="3"/>
  <c r="BF144" i="3" s="1"/>
  <c r="BI142" i="3"/>
  <c r="BH142" i="3"/>
  <c r="BG142" i="3"/>
  <c r="BE142" i="3"/>
  <c r="AA142" i="3"/>
  <c r="Y142" i="3"/>
  <c r="W142" i="3"/>
  <c r="BK142" i="3"/>
  <c r="N142" i="3"/>
  <c r="BF142" i="3" s="1"/>
  <c r="BI141" i="3"/>
  <c r="BH141" i="3"/>
  <c r="BG141" i="3"/>
  <c r="BE141" i="3"/>
  <c r="AA141" i="3"/>
  <c r="Y141" i="3"/>
  <c r="W141" i="3"/>
  <c r="BK141" i="3"/>
  <c r="N141" i="3"/>
  <c r="BF141" i="3" s="1"/>
  <c r="BI140" i="3"/>
  <c r="BH140" i="3"/>
  <c r="BG140" i="3"/>
  <c r="BE140" i="3"/>
  <c r="AA140" i="3"/>
  <c r="Y140" i="3"/>
  <c r="W140" i="3"/>
  <c r="BK140" i="3"/>
  <c r="N140" i="3"/>
  <c r="BF140" i="3" s="1"/>
  <c r="BI139" i="3"/>
  <c r="BH139" i="3"/>
  <c r="BG139" i="3"/>
  <c r="BE139" i="3"/>
  <c r="AA139" i="3"/>
  <c r="Y139" i="3"/>
  <c r="W139" i="3"/>
  <c r="BK139" i="3"/>
  <c r="N139" i="3"/>
  <c r="BF139" i="3"/>
  <c r="BI138" i="3"/>
  <c r="BH138" i="3"/>
  <c r="BG138" i="3"/>
  <c r="BE138" i="3"/>
  <c r="AA138" i="3"/>
  <c r="Y138" i="3"/>
  <c r="W138" i="3"/>
  <c r="BK138" i="3"/>
  <c r="N138" i="3"/>
  <c r="BF138" i="3" s="1"/>
  <c r="BI137" i="3"/>
  <c r="BH137" i="3"/>
  <c r="BG137" i="3"/>
  <c r="BE137" i="3"/>
  <c r="AA137" i="3"/>
  <c r="Y137" i="3"/>
  <c r="W137" i="3"/>
  <c r="BK137" i="3"/>
  <c r="N137" i="3"/>
  <c r="BF137" i="3" s="1"/>
  <c r="BI136" i="3"/>
  <c r="BH136" i="3"/>
  <c r="BG136" i="3"/>
  <c r="BE136" i="3"/>
  <c r="AA136" i="3"/>
  <c r="Y136" i="3"/>
  <c r="W136" i="3"/>
  <c r="W134" i="3" s="1"/>
  <c r="BK136" i="3"/>
  <c r="N136" i="3"/>
  <c r="BF136" i="3"/>
  <c r="BI135" i="3"/>
  <c r="BH135" i="3"/>
  <c r="BG135" i="3"/>
  <c r="BE135" i="3"/>
  <c r="AA135" i="3"/>
  <c r="AA134" i="3" s="1"/>
  <c r="Y135" i="3"/>
  <c r="W135" i="3"/>
  <c r="BK135" i="3"/>
  <c r="N135" i="3"/>
  <c r="BF135" i="3" s="1"/>
  <c r="BI133" i="3"/>
  <c r="BH133" i="3"/>
  <c r="BG133" i="3"/>
  <c r="BE133" i="3"/>
  <c r="AA133" i="3"/>
  <c r="Y133" i="3"/>
  <c r="W133" i="3"/>
  <c r="BK133" i="3"/>
  <c r="N133" i="3"/>
  <c r="BF133" i="3" s="1"/>
  <c r="BI132" i="3"/>
  <c r="BH132" i="3"/>
  <c r="BG132" i="3"/>
  <c r="BE132" i="3"/>
  <c r="AA132" i="3"/>
  <c r="Y132" i="3"/>
  <c r="W132" i="3"/>
  <c r="BK132" i="3"/>
  <c r="N132" i="3"/>
  <c r="BF132" i="3" s="1"/>
  <c r="BI131" i="3"/>
  <c r="BH131" i="3"/>
  <c r="BG131" i="3"/>
  <c r="BE131" i="3"/>
  <c r="AA131" i="3"/>
  <c r="Y131" i="3"/>
  <c r="W131" i="3"/>
  <c r="BK131" i="3"/>
  <c r="N131" i="3"/>
  <c r="BF131" i="3" s="1"/>
  <c r="BI130" i="3"/>
  <c r="BH130" i="3"/>
  <c r="BG130" i="3"/>
  <c r="BE130" i="3"/>
  <c r="AA130" i="3"/>
  <c r="Y130" i="3"/>
  <c r="W130" i="3"/>
  <c r="BK130" i="3"/>
  <c r="N130" i="3"/>
  <c r="BF130" i="3"/>
  <c r="BI129" i="3"/>
  <c r="BH129" i="3"/>
  <c r="BG129" i="3"/>
  <c r="BE129" i="3"/>
  <c r="AA129" i="3"/>
  <c r="AA126" i="3" s="1"/>
  <c r="Y129" i="3"/>
  <c r="W129" i="3"/>
  <c r="BK129" i="3"/>
  <c r="N129" i="3"/>
  <c r="BF129" i="3" s="1"/>
  <c r="BI128" i="3"/>
  <c r="BH128" i="3"/>
  <c r="BG128" i="3"/>
  <c r="BE128" i="3"/>
  <c r="AA128" i="3"/>
  <c r="Y128" i="3"/>
  <c r="W128" i="3"/>
  <c r="BK128" i="3"/>
  <c r="N128" i="3"/>
  <c r="BF128" i="3" s="1"/>
  <c r="BI127" i="3"/>
  <c r="BH127" i="3"/>
  <c r="BG127" i="3"/>
  <c r="BE127" i="3"/>
  <c r="AA127" i="3"/>
  <c r="Y127" i="3"/>
  <c r="W127" i="3"/>
  <c r="W126" i="3" s="1"/>
  <c r="BK127" i="3"/>
  <c r="N127" i="3"/>
  <c r="BF127" i="3" s="1"/>
  <c r="BI125" i="3"/>
  <c r="BH125" i="3"/>
  <c r="BG125" i="3"/>
  <c r="BE125" i="3"/>
  <c r="AA125" i="3"/>
  <c r="Y125" i="3"/>
  <c r="W125" i="3"/>
  <c r="BK125" i="3"/>
  <c r="N125" i="3"/>
  <c r="BF125" i="3" s="1"/>
  <c r="BI124" i="3"/>
  <c r="BH124" i="3"/>
  <c r="BG124" i="3"/>
  <c r="BE124" i="3"/>
  <c r="AA124" i="3"/>
  <c r="Y124" i="3"/>
  <c r="W124" i="3"/>
  <c r="BK124" i="3"/>
  <c r="N124" i="3"/>
  <c r="BF124" i="3"/>
  <c r="BI123" i="3"/>
  <c r="BH123" i="3"/>
  <c r="BG123" i="3"/>
  <c r="BE123" i="3"/>
  <c r="AA123" i="3"/>
  <c r="Y123" i="3"/>
  <c r="W123" i="3"/>
  <c r="BK123" i="3"/>
  <c r="N123" i="3"/>
  <c r="BF123" i="3" s="1"/>
  <c r="BI122" i="3"/>
  <c r="BH122" i="3"/>
  <c r="BG122" i="3"/>
  <c r="BE122" i="3"/>
  <c r="AA122" i="3"/>
  <c r="Y122" i="3"/>
  <c r="W122" i="3"/>
  <c r="BK122" i="3"/>
  <c r="N122" i="3"/>
  <c r="BF122" i="3" s="1"/>
  <c r="BI121" i="3"/>
  <c r="BH121" i="3"/>
  <c r="BG121" i="3"/>
  <c r="BE121" i="3"/>
  <c r="AA121" i="3"/>
  <c r="Y121" i="3"/>
  <c r="W121" i="3"/>
  <c r="BK121" i="3"/>
  <c r="N121" i="3"/>
  <c r="BF121" i="3"/>
  <c r="BI120" i="3"/>
  <c r="BH120" i="3"/>
  <c r="BG120" i="3"/>
  <c r="BE120" i="3"/>
  <c r="AA120" i="3"/>
  <c r="Y120" i="3"/>
  <c r="W120" i="3"/>
  <c r="BK120" i="3"/>
  <c r="N120" i="3"/>
  <c r="BF120" i="3" s="1"/>
  <c r="BI119" i="3"/>
  <c r="BH119" i="3"/>
  <c r="BG119" i="3"/>
  <c r="BE119" i="3"/>
  <c r="AA119" i="3"/>
  <c r="Y119" i="3"/>
  <c r="W119" i="3"/>
  <c r="BK119" i="3"/>
  <c r="N119" i="3"/>
  <c r="BF119" i="3"/>
  <c r="M113" i="3"/>
  <c r="F113" i="3"/>
  <c r="M112" i="3"/>
  <c r="F112" i="3"/>
  <c r="F110" i="3"/>
  <c r="F108" i="3"/>
  <c r="M28" i="3"/>
  <c r="AS89" i="1"/>
  <c r="M84" i="3"/>
  <c r="F84" i="3"/>
  <c r="M83" i="3"/>
  <c r="F83" i="3"/>
  <c r="F81" i="3"/>
  <c r="F79" i="3"/>
  <c r="O9" i="3"/>
  <c r="M81" i="3" s="1"/>
  <c r="M110" i="3"/>
  <c r="F6" i="3"/>
  <c r="F107" i="3" s="1"/>
  <c r="F78" i="3"/>
  <c r="AY88" i="1"/>
  <c r="AX88" i="1"/>
  <c r="BI231" i="2"/>
  <c r="BH231" i="2"/>
  <c r="BG231" i="2"/>
  <c r="BE231" i="2"/>
  <c r="AA231" i="2"/>
  <c r="Y231" i="2"/>
  <c r="Y229" i="2" s="1"/>
  <c r="W231" i="2"/>
  <c r="W229" i="2" s="1"/>
  <c r="BK231" i="2"/>
  <c r="N231" i="2"/>
  <c r="BF231" i="2"/>
  <c r="BI230" i="2"/>
  <c r="BH230" i="2"/>
  <c r="BG230" i="2"/>
  <c r="BE230" i="2"/>
  <c r="AA230" i="2"/>
  <c r="AA229" i="2" s="1"/>
  <c r="Y230" i="2"/>
  <c r="W230" i="2"/>
  <c r="BK230" i="2"/>
  <c r="N230" i="2"/>
  <c r="BF230" i="2" s="1"/>
  <c r="BI228" i="2"/>
  <c r="BH228" i="2"/>
  <c r="BG228" i="2"/>
  <c r="BE228" i="2"/>
  <c r="AA228" i="2"/>
  <c r="AA227" i="2"/>
  <c r="Y228" i="2"/>
  <c r="Y227" i="2" s="1"/>
  <c r="W228" i="2"/>
  <c r="W227" i="2"/>
  <c r="BK228" i="2"/>
  <c r="BK227" i="2" s="1"/>
  <c r="N227" i="2" s="1"/>
  <c r="N104" i="2" s="1"/>
  <c r="N228" i="2"/>
  <c r="BF228" i="2" s="1"/>
  <c r="BI226" i="2"/>
  <c r="BH226" i="2"/>
  <c r="BG226" i="2"/>
  <c r="BE226" i="2"/>
  <c r="AA226" i="2"/>
  <c r="AA224" i="2" s="1"/>
  <c r="Y226" i="2"/>
  <c r="W226" i="2"/>
  <c r="BK226" i="2"/>
  <c r="BK224" i="2" s="1"/>
  <c r="N224" i="2" s="1"/>
  <c r="N103" i="2" s="1"/>
  <c r="N226" i="2"/>
  <c r="BF226" i="2" s="1"/>
  <c r="BI225" i="2"/>
  <c r="BH225" i="2"/>
  <c r="BG225" i="2"/>
  <c r="BE225" i="2"/>
  <c r="AA225" i="2"/>
  <c r="Y225" i="2"/>
  <c r="W225" i="2"/>
  <c r="W224" i="2" s="1"/>
  <c r="BK225" i="2"/>
  <c r="N225" i="2"/>
  <c r="BF225" i="2" s="1"/>
  <c r="BI223" i="2"/>
  <c r="BH223" i="2"/>
  <c r="BG223" i="2"/>
  <c r="BE223" i="2"/>
  <c r="AA223" i="2"/>
  <c r="AA221" i="2" s="1"/>
  <c r="Y223" i="2"/>
  <c r="W223" i="2"/>
  <c r="BK223" i="2"/>
  <c r="N223" i="2"/>
  <c r="BF223" i="2" s="1"/>
  <c r="BI222" i="2"/>
  <c r="BH222" i="2"/>
  <c r="BG222" i="2"/>
  <c r="BE222" i="2"/>
  <c r="AA222" i="2"/>
  <c r="Y222" i="2"/>
  <c r="Y221" i="2" s="1"/>
  <c r="W222" i="2"/>
  <c r="W221" i="2"/>
  <c r="BK222" i="2"/>
  <c r="BK221" i="2" s="1"/>
  <c r="N221" i="2" s="1"/>
  <c r="N102" i="2" s="1"/>
  <c r="N222" i="2"/>
  <c r="BF222" i="2" s="1"/>
  <c r="BI220" i="2"/>
  <c r="BH220" i="2"/>
  <c r="BG220" i="2"/>
  <c r="BE220" i="2"/>
  <c r="AA220" i="2"/>
  <c r="Y220" i="2"/>
  <c r="W220" i="2"/>
  <c r="BK220" i="2"/>
  <c r="N220" i="2"/>
  <c r="BF220" i="2"/>
  <c r="BI219" i="2"/>
  <c r="BH219" i="2"/>
  <c r="BG219" i="2"/>
  <c r="BE219" i="2"/>
  <c r="AA219" i="2"/>
  <c r="Y219" i="2"/>
  <c r="W219" i="2"/>
  <c r="W216" i="2" s="1"/>
  <c r="BK219" i="2"/>
  <c r="N219" i="2"/>
  <c r="BF219" i="2" s="1"/>
  <c r="BI218" i="2"/>
  <c r="BH218" i="2"/>
  <c r="BG218" i="2"/>
  <c r="BE218" i="2"/>
  <c r="AA218" i="2"/>
  <c r="Y218" i="2"/>
  <c r="Y216" i="2" s="1"/>
  <c r="W218" i="2"/>
  <c r="BK218" i="2"/>
  <c r="N218" i="2"/>
  <c r="BF218" i="2" s="1"/>
  <c r="BI217" i="2"/>
  <c r="BH217" i="2"/>
  <c r="BG217" i="2"/>
  <c r="BE217" i="2"/>
  <c r="AA217" i="2"/>
  <c r="Y217" i="2"/>
  <c r="W217" i="2"/>
  <c r="BK217" i="2"/>
  <c r="N217" i="2"/>
  <c r="BF217" i="2" s="1"/>
  <c r="BI215" i="2"/>
  <c r="BH215" i="2"/>
  <c r="BG215" i="2"/>
  <c r="BE215" i="2"/>
  <c r="AA215" i="2"/>
  <c r="Y215" i="2"/>
  <c r="W215" i="2"/>
  <c r="BK215" i="2"/>
  <c r="N215" i="2"/>
  <c r="BF215" i="2"/>
  <c r="BI214" i="2"/>
  <c r="BH214" i="2"/>
  <c r="BG214" i="2"/>
  <c r="BE214" i="2"/>
  <c r="AA214" i="2"/>
  <c r="Y214" i="2"/>
  <c r="W214" i="2"/>
  <c r="BK214" i="2"/>
  <c r="N214" i="2"/>
  <c r="BF214" i="2"/>
  <c r="BI213" i="2"/>
  <c r="BH213" i="2"/>
  <c r="BG213" i="2"/>
  <c r="BE213" i="2"/>
  <c r="AA213" i="2"/>
  <c r="Y213" i="2"/>
  <c r="W213" i="2"/>
  <c r="W211" i="2" s="1"/>
  <c r="BK213" i="2"/>
  <c r="BK211" i="2" s="1"/>
  <c r="N211" i="2" s="1"/>
  <c r="N100" i="2" s="1"/>
  <c r="N213" i="2"/>
  <c r="BF213" i="2" s="1"/>
  <c r="BI212" i="2"/>
  <c r="BH212" i="2"/>
  <c r="BG212" i="2"/>
  <c r="BE212" i="2"/>
  <c r="AA212" i="2"/>
  <c r="AA211" i="2"/>
  <c r="Y212" i="2"/>
  <c r="W212" i="2"/>
  <c r="BK212" i="2"/>
  <c r="N212" i="2"/>
  <c r="BF212" i="2" s="1"/>
  <c r="BI210" i="2"/>
  <c r="BH210" i="2"/>
  <c r="BG210" i="2"/>
  <c r="BE210" i="2"/>
  <c r="AA210" i="2"/>
  <c r="Y210" i="2"/>
  <c r="W210" i="2"/>
  <c r="BK210" i="2"/>
  <c r="N210" i="2"/>
  <c r="BF210" i="2" s="1"/>
  <c r="BI209" i="2"/>
  <c r="BH209" i="2"/>
  <c r="BG209" i="2"/>
  <c r="BE209" i="2"/>
  <c r="AA209" i="2"/>
  <c r="Y209" i="2"/>
  <c r="W209" i="2"/>
  <c r="BK209" i="2"/>
  <c r="N209" i="2"/>
  <c r="BF209" i="2"/>
  <c r="BI208" i="2"/>
  <c r="BH208" i="2"/>
  <c r="BG208" i="2"/>
  <c r="BE208" i="2"/>
  <c r="AA208" i="2"/>
  <c r="Y208" i="2"/>
  <c r="W208" i="2"/>
  <c r="BK208" i="2"/>
  <c r="BK206" i="2" s="1"/>
  <c r="N206" i="2" s="1"/>
  <c r="N99" i="2" s="1"/>
  <c r="N208" i="2"/>
  <c r="BF208" i="2" s="1"/>
  <c r="BI207" i="2"/>
  <c r="BH207" i="2"/>
  <c r="BG207" i="2"/>
  <c r="BE207" i="2"/>
  <c r="AA207" i="2"/>
  <c r="Y207" i="2"/>
  <c r="Y206" i="2"/>
  <c r="W207" i="2"/>
  <c r="BK207" i="2"/>
  <c r="N207" i="2"/>
  <c r="BF207" i="2" s="1"/>
  <c r="BI205" i="2"/>
  <c r="BH205" i="2"/>
  <c r="BG205" i="2"/>
  <c r="BE205" i="2"/>
  <c r="AA205" i="2"/>
  <c r="Y205" i="2"/>
  <c r="W205" i="2"/>
  <c r="BK205" i="2"/>
  <c r="N205" i="2"/>
  <c r="BF205" i="2"/>
  <c r="BI204" i="2"/>
  <c r="BH204" i="2"/>
  <c r="BG204" i="2"/>
  <c r="BE204" i="2"/>
  <c r="AA204" i="2"/>
  <c r="Y204" i="2"/>
  <c r="W204" i="2"/>
  <c r="BK204" i="2"/>
  <c r="N204" i="2"/>
  <c r="BF204" i="2"/>
  <c r="BI203" i="2"/>
  <c r="BH203" i="2"/>
  <c r="BG203" i="2"/>
  <c r="BE203" i="2"/>
  <c r="AA203" i="2"/>
  <c r="Y203" i="2"/>
  <c r="W203" i="2"/>
  <c r="BK203" i="2"/>
  <c r="N203" i="2"/>
  <c r="BF203" i="2" s="1"/>
  <c r="BI202" i="2"/>
  <c r="BH202" i="2"/>
  <c r="BG202" i="2"/>
  <c r="BE202" i="2"/>
  <c r="AA202" i="2"/>
  <c r="Y202" i="2"/>
  <c r="W202" i="2"/>
  <c r="BK202" i="2"/>
  <c r="N202" i="2"/>
  <c r="BF202" i="2" s="1"/>
  <c r="BI201" i="2"/>
  <c r="BH201" i="2"/>
  <c r="BG201" i="2"/>
  <c r="BE201" i="2"/>
  <c r="AA201" i="2"/>
  <c r="Y201" i="2"/>
  <c r="W201" i="2"/>
  <c r="BK201" i="2"/>
  <c r="N201" i="2"/>
  <c r="BF201" i="2"/>
  <c r="BI200" i="2"/>
  <c r="BH200" i="2"/>
  <c r="BG200" i="2"/>
  <c r="BE200" i="2"/>
  <c r="AA200" i="2"/>
  <c r="Y200" i="2"/>
  <c r="W200" i="2"/>
  <c r="BK200" i="2"/>
  <c r="N200" i="2"/>
  <c r="BF200" i="2"/>
  <c r="BI199" i="2"/>
  <c r="BH199" i="2"/>
  <c r="BG199" i="2"/>
  <c r="BE199" i="2"/>
  <c r="AA199" i="2"/>
  <c r="Y199" i="2"/>
  <c r="W199" i="2"/>
  <c r="BK199" i="2"/>
  <c r="N199" i="2"/>
  <c r="BF199" i="2" s="1"/>
  <c r="BI198" i="2"/>
  <c r="BH198" i="2"/>
  <c r="BG198" i="2"/>
  <c r="BE198" i="2"/>
  <c r="AA198" i="2"/>
  <c r="Y198" i="2"/>
  <c r="W198" i="2"/>
  <c r="BK198" i="2"/>
  <c r="N198" i="2"/>
  <c r="BF198" i="2" s="1"/>
  <c r="BI197" i="2"/>
  <c r="BH197" i="2"/>
  <c r="BG197" i="2"/>
  <c r="BE197" i="2"/>
  <c r="AA197" i="2"/>
  <c r="Y197" i="2"/>
  <c r="W197" i="2"/>
  <c r="BK197" i="2"/>
  <c r="N197" i="2"/>
  <c r="BF197" i="2"/>
  <c r="BI196" i="2"/>
  <c r="BH196" i="2"/>
  <c r="BG196" i="2"/>
  <c r="BE196" i="2"/>
  <c r="AA196" i="2"/>
  <c r="Y196" i="2"/>
  <c r="W196" i="2"/>
  <c r="BK196" i="2"/>
  <c r="N196" i="2"/>
  <c r="BF196" i="2"/>
  <c r="BI195" i="2"/>
  <c r="BH195" i="2"/>
  <c r="BG195" i="2"/>
  <c r="BE195" i="2"/>
  <c r="AA195" i="2"/>
  <c r="Y195" i="2"/>
  <c r="W195" i="2"/>
  <c r="BK195" i="2"/>
  <c r="N195" i="2"/>
  <c r="BF195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/>
  <c r="BI191" i="2"/>
  <c r="BH191" i="2"/>
  <c r="BG191" i="2"/>
  <c r="BE191" i="2"/>
  <c r="AA191" i="2"/>
  <c r="Y191" i="2"/>
  <c r="W191" i="2"/>
  <c r="BK191" i="2"/>
  <c r="N191" i="2"/>
  <c r="BF191" i="2"/>
  <c r="BI190" i="2"/>
  <c r="BH190" i="2"/>
  <c r="BG190" i="2"/>
  <c r="BE190" i="2"/>
  <c r="AA190" i="2"/>
  <c r="Y190" i="2"/>
  <c r="W190" i="2"/>
  <c r="BK190" i="2"/>
  <c r="N190" i="2"/>
  <c r="BF190" i="2"/>
  <c r="BI189" i="2"/>
  <c r="BH189" i="2"/>
  <c r="BG189" i="2"/>
  <c r="BE189" i="2"/>
  <c r="AA189" i="2"/>
  <c r="Y189" i="2"/>
  <c r="W189" i="2"/>
  <c r="BK189" i="2"/>
  <c r="N189" i="2"/>
  <c r="BF189" i="2"/>
  <c r="BI188" i="2"/>
  <c r="BH188" i="2"/>
  <c r="BG188" i="2"/>
  <c r="BE188" i="2"/>
  <c r="AA188" i="2"/>
  <c r="Y188" i="2"/>
  <c r="W188" i="2"/>
  <c r="BK188" i="2"/>
  <c r="N188" i="2"/>
  <c r="BF188" i="2"/>
  <c r="BI187" i="2"/>
  <c r="BH187" i="2"/>
  <c r="BG187" i="2"/>
  <c r="BE187" i="2"/>
  <c r="AA187" i="2"/>
  <c r="Y187" i="2"/>
  <c r="W187" i="2"/>
  <c r="BK187" i="2"/>
  <c r="N187" i="2"/>
  <c r="BF187" i="2"/>
  <c r="BI186" i="2"/>
  <c r="BH186" i="2"/>
  <c r="BG186" i="2"/>
  <c r="BE186" i="2"/>
  <c r="AA186" i="2"/>
  <c r="Y186" i="2"/>
  <c r="W186" i="2"/>
  <c r="BK186" i="2"/>
  <c r="N186" i="2"/>
  <c r="BF186" i="2"/>
  <c r="BI185" i="2"/>
  <c r="BH185" i="2"/>
  <c r="BG185" i="2"/>
  <c r="BE185" i="2"/>
  <c r="AA185" i="2"/>
  <c r="Y185" i="2"/>
  <c r="W185" i="2"/>
  <c r="BK185" i="2"/>
  <c r="N185" i="2"/>
  <c r="BF185" i="2"/>
  <c r="BI184" i="2"/>
  <c r="BH184" i="2"/>
  <c r="BG184" i="2"/>
  <c r="BE184" i="2"/>
  <c r="AA184" i="2"/>
  <c r="Y184" i="2"/>
  <c r="W184" i="2"/>
  <c r="BK184" i="2"/>
  <c r="N184" i="2"/>
  <c r="BF184" i="2"/>
  <c r="BI183" i="2"/>
  <c r="BH183" i="2"/>
  <c r="BG183" i="2"/>
  <c r="BE183" i="2"/>
  <c r="AA183" i="2"/>
  <c r="AA181" i="2" s="1"/>
  <c r="Y183" i="2"/>
  <c r="Y181" i="2" s="1"/>
  <c r="W183" i="2"/>
  <c r="BK183" i="2"/>
  <c r="N183" i="2"/>
  <c r="BF183" i="2"/>
  <c r="BI182" i="2"/>
  <c r="BH182" i="2"/>
  <c r="BG182" i="2"/>
  <c r="BE182" i="2"/>
  <c r="AA182" i="2"/>
  <c r="Y182" i="2"/>
  <c r="W182" i="2"/>
  <c r="BK182" i="2"/>
  <c r="N182" i="2"/>
  <c r="BF182" i="2" s="1"/>
  <c r="BI180" i="2"/>
  <c r="BH180" i="2"/>
  <c r="BG180" i="2"/>
  <c r="BE180" i="2"/>
  <c r="AA180" i="2"/>
  <c r="Y180" i="2"/>
  <c r="W180" i="2"/>
  <c r="BK180" i="2"/>
  <c r="N180" i="2"/>
  <c r="BF180" i="2"/>
  <c r="BI179" i="2"/>
  <c r="BH179" i="2"/>
  <c r="BG179" i="2"/>
  <c r="BE179" i="2"/>
  <c r="AA179" i="2"/>
  <c r="Y179" i="2"/>
  <c r="W179" i="2"/>
  <c r="BK179" i="2"/>
  <c r="N179" i="2"/>
  <c r="BF179" i="2"/>
  <c r="BI178" i="2"/>
  <c r="BH178" i="2"/>
  <c r="BG178" i="2"/>
  <c r="BE178" i="2"/>
  <c r="AA178" i="2"/>
  <c r="Y178" i="2"/>
  <c r="Y176" i="2" s="1"/>
  <c r="W178" i="2"/>
  <c r="BK178" i="2"/>
  <c r="N178" i="2"/>
  <c r="BF178" i="2"/>
  <c r="BI177" i="2"/>
  <c r="BH177" i="2"/>
  <c r="BG177" i="2"/>
  <c r="BE177" i="2"/>
  <c r="AA177" i="2"/>
  <c r="Y177" i="2"/>
  <c r="W177" i="2"/>
  <c r="BK177" i="2"/>
  <c r="N177" i="2"/>
  <c r="BF177" i="2" s="1"/>
  <c r="BI175" i="2"/>
  <c r="BH175" i="2"/>
  <c r="BG175" i="2"/>
  <c r="BE175" i="2"/>
  <c r="AA175" i="2"/>
  <c r="Y175" i="2"/>
  <c r="W175" i="2"/>
  <c r="BK175" i="2"/>
  <c r="N175" i="2"/>
  <c r="BF175" i="2"/>
  <c r="BI174" i="2"/>
  <c r="BH174" i="2"/>
  <c r="BG174" i="2"/>
  <c r="BE174" i="2"/>
  <c r="AA174" i="2"/>
  <c r="Y174" i="2"/>
  <c r="W174" i="2"/>
  <c r="BK174" i="2"/>
  <c r="N174" i="2"/>
  <c r="BF174" i="2"/>
  <c r="BI173" i="2"/>
  <c r="BH173" i="2"/>
  <c r="BG173" i="2"/>
  <c r="BE173" i="2"/>
  <c r="AA173" i="2"/>
  <c r="Y173" i="2"/>
  <c r="W173" i="2"/>
  <c r="BK173" i="2"/>
  <c r="N173" i="2"/>
  <c r="BF173" i="2" s="1"/>
  <c r="BI172" i="2"/>
  <c r="BH172" i="2"/>
  <c r="BG172" i="2"/>
  <c r="BE172" i="2"/>
  <c r="AA172" i="2"/>
  <c r="Y172" i="2"/>
  <c r="W172" i="2"/>
  <c r="BK172" i="2"/>
  <c r="N172" i="2"/>
  <c r="BF172" i="2" s="1"/>
  <c r="BI171" i="2"/>
  <c r="BH171" i="2"/>
  <c r="BG171" i="2"/>
  <c r="BE171" i="2"/>
  <c r="AA171" i="2"/>
  <c r="Y171" i="2"/>
  <c r="W171" i="2"/>
  <c r="BK171" i="2"/>
  <c r="N171" i="2"/>
  <c r="BF171" i="2"/>
  <c r="BI170" i="2"/>
  <c r="BH170" i="2"/>
  <c r="BG170" i="2"/>
  <c r="BE170" i="2"/>
  <c r="AA170" i="2"/>
  <c r="Y170" i="2"/>
  <c r="W170" i="2"/>
  <c r="BK170" i="2"/>
  <c r="N170" i="2"/>
  <c r="BF170" i="2"/>
  <c r="BI169" i="2"/>
  <c r="BH169" i="2"/>
  <c r="BG169" i="2"/>
  <c r="BE169" i="2"/>
  <c r="AA169" i="2"/>
  <c r="Y169" i="2"/>
  <c r="W169" i="2"/>
  <c r="BK169" i="2"/>
  <c r="N169" i="2"/>
  <c r="BF169" i="2" s="1"/>
  <c r="BI168" i="2"/>
  <c r="BH168" i="2"/>
  <c r="BG168" i="2"/>
  <c r="BE168" i="2"/>
  <c r="AA168" i="2"/>
  <c r="Y168" i="2"/>
  <c r="W168" i="2"/>
  <c r="BK168" i="2"/>
  <c r="N168" i="2"/>
  <c r="BF168" i="2"/>
  <c r="BI167" i="2"/>
  <c r="BH167" i="2"/>
  <c r="BG167" i="2"/>
  <c r="BE167" i="2"/>
  <c r="AA167" i="2"/>
  <c r="AA165" i="2" s="1"/>
  <c r="Y167" i="2"/>
  <c r="W167" i="2"/>
  <c r="BK167" i="2"/>
  <c r="N167" i="2"/>
  <c r="BF167" i="2" s="1"/>
  <c r="BI166" i="2"/>
  <c r="BH166" i="2"/>
  <c r="BG166" i="2"/>
  <c r="BE166" i="2"/>
  <c r="AA166" i="2"/>
  <c r="Y166" i="2"/>
  <c r="Y165" i="2" s="1"/>
  <c r="W166" i="2"/>
  <c r="BK166" i="2"/>
  <c r="N166" i="2"/>
  <c r="BF166" i="2"/>
  <c r="BI163" i="2"/>
  <c r="BH163" i="2"/>
  <c r="BG163" i="2"/>
  <c r="BE163" i="2"/>
  <c r="AA163" i="2"/>
  <c r="Y163" i="2"/>
  <c r="W163" i="2"/>
  <c r="BK163" i="2"/>
  <c r="N163" i="2"/>
  <c r="BF163" i="2"/>
  <c r="BI162" i="2"/>
  <c r="BH162" i="2"/>
  <c r="BG162" i="2"/>
  <c r="BE162" i="2"/>
  <c r="AA162" i="2"/>
  <c r="Y162" i="2"/>
  <c r="W162" i="2"/>
  <c r="BK162" i="2"/>
  <c r="N162" i="2"/>
  <c r="BF162" i="2" s="1"/>
  <c r="BI161" i="2"/>
  <c r="BH161" i="2"/>
  <c r="BG161" i="2"/>
  <c r="BE161" i="2"/>
  <c r="AA161" i="2"/>
  <c r="Y161" i="2"/>
  <c r="W161" i="2"/>
  <c r="BK161" i="2"/>
  <c r="N161" i="2"/>
  <c r="BF161" i="2" s="1"/>
  <c r="BI160" i="2"/>
  <c r="BH160" i="2"/>
  <c r="BG160" i="2"/>
  <c r="BE160" i="2"/>
  <c r="AA160" i="2"/>
  <c r="Y160" i="2"/>
  <c r="W160" i="2"/>
  <c r="BK160" i="2"/>
  <c r="N160" i="2"/>
  <c r="BF160" i="2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E158" i="2"/>
  <c r="AA158" i="2"/>
  <c r="Y158" i="2"/>
  <c r="W158" i="2"/>
  <c r="BK158" i="2"/>
  <c r="N158" i="2"/>
  <c r="BF158" i="2"/>
  <c r="BI157" i="2"/>
  <c r="BH157" i="2"/>
  <c r="BG157" i="2"/>
  <c r="BE157" i="2"/>
  <c r="AA157" i="2"/>
  <c r="Y157" i="2"/>
  <c r="W157" i="2"/>
  <c r="BK157" i="2"/>
  <c r="N157" i="2"/>
  <c r="BF157" i="2" s="1"/>
  <c r="BI156" i="2"/>
  <c r="BH156" i="2"/>
  <c r="BG156" i="2"/>
  <c r="BE156" i="2"/>
  <c r="AA156" i="2"/>
  <c r="Y156" i="2"/>
  <c r="W156" i="2"/>
  <c r="BK156" i="2"/>
  <c r="N156" i="2"/>
  <c r="BF156" i="2"/>
  <c r="BI155" i="2"/>
  <c r="BH155" i="2"/>
  <c r="BG155" i="2"/>
  <c r="BE155" i="2"/>
  <c r="AA155" i="2"/>
  <c r="Y155" i="2"/>
  <c r="W155" i="2"/>
  <c r="BK155" i="2"/>
  <c r="N155" i="2"/>
  <c r="BF155" i="2" s="1"/>
  <c r="BI154" i="2"/>
  <c r="BH154" i="2"/>
  <c r="BG154" i="2"/>
  <c r="BE154" i="2"/>
  <c r="AA154" i="2"/>
  <c r="Y154" i="2"/>
  <c r="W154" i="2"/>
  <c r="BK154" i="2"/>
  <c r="N154" i="2"/>
  <c r="BF154" i="2"/>
  <c r="BI153" i="2"/>
  <c r="BH153" i="2"/>
  <c r="BG153" i="2"/>
  <c r="BE153" i="2"/>
  <c r="AA153" i="2"/>
  <c r="Y153" i="2"/>
  <c r="W153" i="2"/>
  <c r="BK153" i="2"/>
  <c r="N153" i="2"/>
  <c r="BF153" i="2" s="1"/>
  <c r="BI152" i="2"/>
  <c r="BH152" i="2"/>
  <c r="BG152" i="2"/>
  <c r="BE152" i="2"/>
  <c r="AA152" i="2"/>
  <c r="Y152" i="2"/>
  <c r="W152" i="2"/>
  <c r="BK152" i="2"/>
  <c r="N152" i="2"/>
  <c r="BF152" i="2"/>
  <c r="BI151" i="2"/>
  <c r="BH151" i="2"/>
  <c r="BG151" i="2"/>
  <c r="BE151" i="2"/>
  <c r="AA151" i="2"/>
  <c r="Y151" i="2"/>
  <c r="W151" i="2"/>
  <c r="BK151" i="2"/>
  <c r="N151" i="2"/>
  <c r="BF151" i="2" s="1"/>
  <c r="BI150" i="2"/>
  <c r="BH150" i="2"/>
  <c r="BG150" i="2"/>
  <c r="BE150" i="2"/>
  <c r="AA150" i="2"/>
  <c r="Y150" i="2"/>
  <c r="W150" i="2"/>
  <c r="BK150" i="2"/>
  <c r="N150" i="2"/>
  <c r="BF150" i="2"/>
  <c r="BI149" i="2"/>
  <c r="BH149" i="2"/>
  <c r="BG149" i="2"/>
  <c r="BE149" i="2"/>
  <c r="AA149" i="2"/>
  <c r="Y149" i="2"/>
  <c r="W149" i="2"/>
  <c r="BK149" i="2"/>
  <c r="N149" i="2"/>
  <c r="BF149" i="2" s="1"/>
  <c r="BI148" i="2"/>
  <c r="BH148" i="2"/>
  <c r="BG148" i="2"/>
  <c r="BE148" i="2"/>
  <c r="AA148" i="2"/>
  <c r="Y148" i="2"/>
  <c r="W148" i="2"/>
  <c r="W146" i="2" s="1"/>
  <c r="BK148" i="2"/>
  <c r="N148" i="2"/>
  <c r="BF148" i="2"/>
  <c r="BI147" i="2"/>
  <c r="BH147" i="2"/>
  <c r="BG147" i="2"/>
  <c r="BE147" i="2"/>
  <c r="AA147" i="2"/>
  <c r="Y147" i="2"/>
  <c r="W147" i="2"/>
  <c r="BK147" i="2"/>
  <c r="N147" i="2"/>
  <c r="BF147" i="2" s="1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 s="1"/>
  <c r="BI141" i="2"/>
  <c r="BH141" i="2"/>
  <c r="BG141" i="2"/>
  <c r="BE141" i="2"/>
  <c r="AA141" i="2"/>
  <c r="Y141" i="2"/>
  <c r="W141" i="2"/>
  <c r="BK141" i="2"/>
  <c r="N141" i="2"/>
  <c r="BF141" i="2"/>
  <c r="BI140" i="2"/>
  <c r="BH140" i="2"/>
  <c r="BG140" i="2"/>
  <c r="BE140" i="2"/>
  <c r="AA140" i="2"/>
  <c r="Y140" i="2"/>
  <c r="W140" i="2"/>
  <c r="BK140" i="2"/>
  <c r="N140" i="2"/>
  <c r="BF140" i="2" s="1"/>
  <c r="BI139" i="2"/>
  <c r="BH139" i="2"/>
  <c r="BG139" i="2"/>
  <c r="BE139" i="2"/>
  <c r="AA139" i="2"/>
  <c r="Y139" i="2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N138" i="2"/>
  <c r="BF138" i="2" s="1"/>
  <c r="BI137" i="2"/>
  <c r="BH137" i="2"/>
  <c r="BG137" i="2"/>
  <c r="BE137" i="2"/>
  <c r="AA137" i="2"/>
  <c r="Y137" i="2"/>
  <c r="W137" i="2"/>
  <c r="W135" i="2" s="1"/>
  <c r="BK137" i="2"/>
  <c r="N137" i="2"/>
  <c r="BF137" i="2"/>
  <c r="BI136" i="2"/>
  <c r="BH136" i="2"/>
  <c r="BG136" i="2"/>
  <c r="BE136" i="2"/>
  <c r="AA136" i="2"/>
  <c r="AA135" i="2" s="1"/>
  <c r="Y136" i="2"/>
  <c r="W136" i="2"/>
  <c r="BK136" i="2"/>
  <c r="N136" i="2"/>
  <c r="BF136" i="2" s="1"/>
  <c r="BI134" i="2"/>
  <c r="BH134" i="2"/>
  <c r="BG134" i="2"/>
  <c r="BE134" i="2"/>
  <c r="AA134" i="2"/>
  <c r="AA133" i="2"/>
  <c r="Y134" i="2"/>
  <c r="Y133" i="2" s="1"/>
  <c r="W134" i="2"/>
  <c r="W133" i="2"/>
  <c r="BK134" i="2"/>
  <c r="BK133" i="2" s="1"/>
  <c r="N133" i="2" s="1"/>
  <c r="N91" i="2" s="1"/>
  <c r="N134" i="2"/>
  <c r="BF134" i="2" s="1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 s="1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AA128" i="2" s="1"/>
  <c r="Y129" i="2"/>
  <c r="W129" i="2"/>
  <c r="W128" i="2" s="1"/>
  <c r="W127" i="2" s="1"/>
  <c r="BK129" i="2"/>
  <c r="N129" i="2"/>
  <c r="BF129" i="2"/>
  <c r="F120" i="2"/>
  <c r="F118" i="2"/>
  <c r="M28" i="2"/>
  <c r="AS88" i="1"/>
  <c r="AS87" i="1" s="1"/>
  <c r="F81" i="2"/>
  <c r="F79" i="2"/>
  <c r="O21" i="2"/>
  <c r="E21" i="2"/>
  <c r="O20" i="2"/>
  <c r="O18" i="2"/>
  <c r="E18" i="2"/>
  <c r="M83" i="2" s="1"/>
  <c r="M122" i="2"/>
  <c r="O17" i="2"/>
  <c r="O15" i="2"/>
  <c r="E15" i="2"/>
  <c r="F123" i="2" s="1"/>
  <c r="O14" i="2"/>
  <c r="O12" i="2"/>
  <c r="E12" i="2"/>
  <c r="F83" i="2" s="1"/>
  <c r="F122" i="2"/>
  <c r="O11" i="2"/>
  <c r="O9" i="2"/>
  <c r="M120" i="2"/>
  <c r="M81" i="2"/>
  <c r="F6" i="2"/>
  <c r="F117" i="2" s="1"/>
  <c r="F78" i="2"/>
  <c r="AK27" i="1"/>
  <c r="AM83" i="1"/>
  <c r="L83" i="1"/>
  <c r="AM82" i="1"/>
  <c r="L82" i="1"/>
  <c r="AM80" i="1"/>
  <c r="L80" i="1"/>
  <c r="L78" i="1"/>
  <c r="L77" i="1"/>
  <c r="BK167" i="4" l="1"/>
  <c r="N167" i="4" s="1"/>
  <c r="N98" i="4" s="1"/>
  <c r="AA176" i="2"/>
  <c r="BK216" i="2"/>
  <c r="N216" i="2" s="1"/>
  <c r="N101" i="2" s="1"/>
  <c r="AA216" i="2"/>
  <c r="W118" i="3"/>
  <c r="Y134" i="3"/>
  <c r="AA143" i="3"/>
  <c r="BK159" i="3"/>
  <c r="N159" i="3" s="1"/>
  <c r="N94" i="3" s="1"/>
  <c r="F83" i="4"/>
  <c r="M32" i="4"/>
  <c r="AV90" i="1" s="1"/>
  <c r="W128" i="4"/>
  <c r="AA137" i="4"/>
  <c r="W137" i="4"/>
  <c r="W141" i="4"/>
  <c r="Y148" i="4"/>
  <c r="Y152" i="4"/>
  <c r="AA160" i="4"/>
  <c r="W167" i="4"/>
  <c r="AA159" i="3"/>
  <c r="Y146" i="2"/>
  <c r="BK128" i="2"/>
  <c r="Y128" i="2"/>
  <c r="AA146" i="2"/>
  <c r="W165" i="2"/>
  <c r="BK176" i="2"/>
  <c r="N176" i="2" s="1"/>
  <c r="N96" i="2" s="1"/>
  <c r="BK194" i="2"/>
  <c r="N194" i="2" s="1"/>
  <c r="N98" i="2" s="1"/>
  <c r="Y194" i="2"/>
  <c r="W206" i="2"/>
  <c r="Y211" i="2"/>
  <c r="W159" i="3"/>
  <c r="M117" i="4"/>
  <c r="F84" i="4"/>
  <c r="M84" i="4"/>
  <c r="Y128" i="4"/>
  <c r="BK137" i="4"/>
  <c r="N137" i="4" s="1"/>
  <c r="N92" i="4" s="1"/>
  <c r="AA141" i="4"/>
  <c r="AA148" i="4"/>
  <c r="Y176" i="4"/>
  <c r="AA206" i="2"/>
  <c r="W185" i="3"/>
  <c r="H34" i="2"/>
  <c r="BB88" i="1" s="1"/>
  <c r="W176" i="2"/>
  <c r="W181" i="2"/>
  <c r="AA194" i="2"/>
  <c r="W194" i="2"/>
  <c r="Y224" i="2"/>
  <c r="AA118" i="3"/>
  <c r="AA117" i="3" s="1"/>
  <c r="AA116" i="3" s="1"/>
  <c r="Y118" i="3"/>
  <c r="Y126" i="3"/>
  <c r="BK126" i="3"/>
  <c r="N126" i="3" s="1"/>
  <c r="N91" i="3" s="1"/>
  <c r="AA176" i="4"/>
  <c r="BK148" i="4"/>
  <c r="N148" i="4" s="1"/>
  <c r="N94" i="4" s="1"/>
  <c r="BK176" i="4"/>
  <c r="N176" i="4" s="1"/>
  <c r="N102" i="4" s="1"/>
  <c r="BK141" i="4"/>
  <c r="N141" i="4" s="1"/>
  <c r="N93" i="4" s="1"/>
  <c r="H32" i="4"/>
  <c r="AZ90" i="1" s="1"/>
  <c r="H34" i="4"/>
  <c r="BB90" i="1" s="1"/>
  <c r="H36" i="4"/>
  <c r="BD90" i="1" s="1"/>
  <c r="BK152" i="4"/>
  <c r="N152" i="4" s="1"/>
  <c r="N95" i="4" s="1"/>
  <c r="BK118" i="3"/>
  <c r="H35" i="3"/>
  <c r="BC89" i="1" s="1"/>
  <c r="BK185" i="3"/>
  <c r="N185" i="3" s="1"/>
  <c r="N95" i="3" s="1"/>
  <c r="H36" i="3"/>
  <c r="BD89" i="1" s="1"/>
  <c r="H34" i="3"/>
  <c r="BB89" i="1" s="1"/>
  <c r="M33" i="3"/>
  <c r="AW89" i="1" s="1"/>
  <c r="H32" i="3"/>
  <c r="AZ89" i="1" s="1"/>
  <c r="H33" i="3"/>
  <c r="BA89" i="1" s="1"/>
  <c r="BK134" i="3"/>
  <c r="N134" i="3" s="1"/>
  <c r="N92" i="3" s="1"/>
  <c r="BK165" i="2"/>
  <c r="BK181" i="2"/>
  <c r="N181" i="2" s="1"/>
  <c r="N97" i="2" s="1"/>
  <c r="BK229" i="2"/>
  <c r="N229" i="2" s="1"/>
  <c r="N105" i="2" s="1"/>
  <c r="BK135" i="2"/>
  <c r="N135" i="2" s="1"/>
  <c r="N92" i="2" s="1"/>
  <c r="H36" i="2"/>
  <c r="BD88" i="1" s="1"/>
  <c r="H35" i="2"/>
  <c r="BC88" i="1" s="1"/>
  <c r="BC87" i="1" s="1"/>
  <c r="W123" i="4"/>
  <c r="AU90" i="1" s="1"/>
  <c r="Y123" i="4"/>
  <c r="H32" i="2"/>
  <c r="AZ88" i="1" s="1"/>
  <c r="AA164" i="2"/>
  <c r="BK117" i="3"/>
  <c r="N118" i="3"/>
  <c r="N90" i="3" s="1"/>
  <c r="Y117" i="3"/>
  <c r="Y116" i="3" s="1"/>
  <c r="N165" i="2"/>
  <c r="N95" i="2" s="1"/>
  <c r="M33" i="2"/>
  <c r="AW88" i="1" s="1"/>
  <c r="H33" i="2"/>
  <c r="BA88" i="1" s="1"/>
  <c r="Y135" i="2"/>
  <c r="Y127" i="2" s="1"/>
  <c r="W164" i="2"/>
  <c r="W126" i="2" s="1"/>
  <c r="AU88" i="1" s="1"/>
  <c r="W117" i="3"/>
  <c r="W116" i="3" s="1"/>
  <c r="AU89" i="1" s="1"/>
  <c r="M33" i="4"/>
  <c r="AW90" i="1" s="1"/>
  <c r="AT90" i="1" s="1"/>
  <c r="H33" i="4"/>
  <c r="BA90" i="1" s="1"/>
  <c r="AA123" i="4"/>
  <c r="BK146" i="2"/>
  <c r="N146" i="2" s="1"/>
  <c r="N93" i="2" s="1"/>
  <c r="N124" i="4"/>
  <c r="N89" i="4" s="1"/>
  <c r="Y164" i="2"/>
  <c r="M123" i="2"/>
  <c r="M84" i="2"/>
  <c r="AA127" i="2"/>
  <c r="N128" i="2"/>
  <c r="N90" i="2" s="1"/>
  <c r="M32" i="2"/>
  <c r="AV88" i="1" s="1"/>
  <c r="AT88" i="1" s="1"/>
  <c r="F84" i="2"/>
  <c r="F78" i="4"/>
  <c r="M32" i="3"/>
  <c r="AV89" i="1" s="1"/>
  <c r="AT89" i="1" s="1"/>
  <c r="M83" i="4"/>
  <c r="Y126" i="2" l="1"/>
  <c r="BB87" i="1"/>
  <c r="W33" i="1" s="1"/>
  <c r="AU87" i="1"/>
  <c r="BD87" i="1"/>
  <c r="W35" i="1" s="1"/>
  <c r="BK123" i="4"/>
  <c r="N123" i="4" s="1"/>
  <c r="N88" i="4" s="1"/>
  <c r="L106" i="4" s="1"/>
  <c r="BA87" i="1"/>
  <c r="W32" i="1" s="1"/>
  <c r="AZ87" i="1"/>
  <c r="AV87" i="1" s="1"/>
  <c r="AX87" i="1"/>
  <c r="BK164" i="2"/>
  <c r="N164" i="2" s="1"/>
  <c r="N94" i="2" s="1"/>
  <c r="N117" i="3"/>
  <c r="N89" i="3" s="1"/>
  <c r="BK116" i="3"/>
  <c r="N116" i="3" s="1"/>
  <c r="N88" i="3" s="1"/>
  <c r="BK127" i="2"/>
  <c r="AA126" i="2"/>
  <c r="W31" i="1"/>
  <c r="W34" i="1"/>
  <c r="AY87" i="1"/>
  <c r="M27" i="4" l="1"/>
  <c r="M30" i="4" s="1"/>
  <c r="AW87" i="1"/>
  <c r="AK32" i="1" s="1"/>
  <c r="M27" i="3"/>
  <c r="M30" i="3" s="1"/>
  <c r="L99" i="3"/>
  <c r="AK31" i="1"/>
  <c r="AT87" i="1"/>
  <c r="BK126" i="2"/>
  <c r="N126" i="2" s="1"/>
  <c r="N88" i="2" s="1"/>
  <c r="N127" i="2"/>
  <c r="N89" i="2" s="1"/>
  <c r="AG90" i="1"/>
  <c r="AN90" i="1" s="1"/>
  <c r="L38" i="4"/>
  <c r="M27" i="2" l="1"/>
  <c r="M30" i="2" s="1"/>
  <c r="L109" i="2"/>
  <c r="AG89" i="1"/>
  <c r="AN89" i="1" s="1"/>
  <c r="L38" i="3"/>
  <c r="AG88" i="1" l="1"/>
  <c r="L38" i="2"/>
  <c r="AG87" i="1" l="1"/>
  <c r="AN88" i="1"/>
  <c r="AK26" i="1" l="1"/>
  <c r="AK29" i="1" s="1"/>
  <c r="AK37" i="1" s="1"/>
  <c r="AN87" i="1"/>
  <c r="AN94" i="1" s="1"/>
  <c r="AG94" i="1"/>
</calcChain>
</file>

<file path=xl/sharedStrings.xml><?xml version="1.0" encoding="utf-8"?>
<sst xmlns="http://schemas.openxmlformats.org/spreadsheetml/2006/main" count="3473" uniqueCount="779">
  <si>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</si>
  <si>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</si>
  <si>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</si>
  <si>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</si>
  <si>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</si>
  <si>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</si>
  <si>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</si>
  <si>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</si>
  <si>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</si>
  <si>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</si>
  <si>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</si>
  <si>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</si>
  <si>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</si>
  <si>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0,001</t>
  </si>
  <si>
    <t>Kód:</t>
  </si>
  <si>
    <t>15002</t>
  </si>
  <si>
    <t>Stavba:</t>
  </si>
  <si>
    <t>Zlepšenie občianskej infraštruktúry Hromoš</t>
  </si>
  <si>
    <t>JKSO:</t>
  </si>
  <si>
    <t>KS:</t>
  </si>
  <si>
    <t>Miesto:</t>
  </si>
  <si>
    <t xml:space="preserve"> </t>
  </si>
  <si>
    <t>Dátum:</t>
  </si>
  <si>
    <t>31. 7. 2017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</si>
  <si>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</si>
  <si>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</si>
  <si>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</si>
  <si>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</si>
  <si>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</si>
  <si>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</si>
  <si>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</si>
  <si>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</si>
  <si>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</si>
  <si>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</si>
  <si>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</si>
  <si>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</si>
  <si>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</si>
  <si>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</si>
  <si>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</si>
  <si>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</si>
  <si>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</si>
  <si>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</si>
  <si>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</si>
  <si>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</si>
  <si>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</si>
  <si>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</si>
  <si>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</si>
  <si>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</si>
  <si>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</si>
  <si>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</si>
  <si>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</si>
  <si>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</si>
  <si>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</si>
  <si>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</si>
  <si>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</si>
  <si>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</si>
  <si>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</si>
  <si>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</si>
  <si>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</si>
  <si>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</si>
  <si>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</si>
  <si>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</si>
  <si>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</si>
  <si>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</si>
  <si>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</si>
  <si>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</si>
  <si>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</si>
  <si>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</si>
  <si>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</si>
  <si>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</si>
  <si>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</si>
  <si>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</si>
  <si>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</si>
  <si>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</si>
  <si>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{a5dcafbb-5f23-45d8-a8d8-fac470d2e5b8}</t>
  </si>
  <si>
    <t>{00000000-0000-0000-0000-000000000000}</t>
  </si>
  <si>
    <t>/</t>
  </si>
  <si>
    <t>01</t>
  </si>
  <si>
    <t>Stavebné úpravy Dom kultúry- Hromoš</t>
  </si>
  <si>
    <t>1</t>
  </si>
  <si>
    <t>{07f3f7eb-5f26-4fa4-95cb-1e051dd2633a}</t>
  </si>
  <si>
    <t>02</t>
  </si>
  <si>
    <t>Ústredné vykurovanie</t>
  </si>
  <si>
    <t>{cc6541fb-8796-4204-bfed-bf91788a3588}</t>
  </si>
  <si>
    <t>03</t>
  </si>
  <si>
    <t>Elektroinštalácia</t>
  </si>
  <si>
    <t>{14dc5941-b350-4c55-8deb-e85b3e86599d}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</si>
  <si>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</si>
  <si>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</si>
  <si>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</si>
  <si>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</si>
  <si>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</si>
  <si>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</si>
  <si>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</si>
  <si>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</si>
  <si>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</si>
  <si>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</si>
  <si>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</si>
  <si>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01 - Stavebné úpravy Dom kultúry- Hromoš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</si>
  <si>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</si>
  <si>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</si>
  <si>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</si>
  <si>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</si>
  <si>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</si>
  <si>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</si>
  <si>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</si>
  <si>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</si>
  <si>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</si>
  <si>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</si>
  <si>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</si>
  <si>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</si>
  <si>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</si>
  <si>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</si>
  <si>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</si>
  <si>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</si>
  <si>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</si>
  <si>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</si>
  <si>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</si>
  <si>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</si>
  <si>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</si>
  <si>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</si>
  <si>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</si>
  <si>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</si>
  <si>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2) Ostatné náklady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</si>
  <si>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</si>
  <si>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</si>
  <si>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</si>
  <si>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</si>
  <si>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</si>
  <si>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</si>
  <si>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</si>
  <si>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</si>
  <si>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</si>
  <si>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</si>
  <si>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</si>
  <si>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</si>
  <si>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</si>
  <si>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</si>
  <si>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34</t>
  </si>
  <si>
    <t>K</t>
  </si>
  <si>
    <t>311351101</t>
  </si>
  <si>
    <t>Debnenie schodiskajednostranné, zhotovenie-dielce</t>
  </si>
  <si>
    <t>m2</t>
  </si>
  <si>
    <t>4</t>
  </si>
  <si>
    <t>2</t>
  </si>
  <si>
    <t>35</t>
  </si>
  <si>
    <t>311351102</t>
  </si>
  <si>
    <t>Debnenie nadzákladových múrov  jednostranné, odstránenie-dielce</t>
  </si>
  <si>
    <t>37</t>
  </si>
  <si>
    <t>342242000</t>
  </si>
  <si>
    <t>Priečky keramické P+D na maltu MC-5 hr.11, 50 cm</t>
  </si>
  <si>
    <t>3</t>
  </si>
  <si>
    <t>38</t>
  </si>
  <si>
    <t>342948112</t>
  </si>
  <si>
    <t>Ukotvenie priečok k murovaným konštrukciam</t>
  </si>
  <si>
    <t>m</t>
  </si>
  <si>
    <t>36</t>
  </si>
  <si>
    <t>430321313</t>
  </si>
  <si>
    <t>Schodiskové konštrukcie, betón železový tr. C 16/20</t>
  </si>
  <si>
    <t>m3</t>
  </si>
  <si>
    <t>5</t>
  </si>
  <si>
    <t>76</t>
  </si>
  <si>
    <t>611401911</t>
  </si>
  <si>
    <t>Príplatok za zahladenie povrchu vápenných štukových omietok stropov kovovým hladidlom</t>
  </si>
  <si>
    <t>6</t>
  </si>
  <si>
    <t>77</t>
  </si>
  <si>
    <t>611461136</t>
  </si>
  <si>
    <t>Vnútorná omietka stropov  vápennocementová,MVR Uni,ručné nanášanie,jadrová hr.1,5 cm</t>
  </si>
  <si>
    <t>7</t>
  </si>
  <si>
    <t>78</t>
  </si>
  <si>
    <t>611461137</t>
  </si>
  <si>
    <t>Vnútorná omietka stropov vápennocementová,MVR Uni,ručné nanášanie,vyrovnávacia hr.4 mm</t>
  </si>
  <si>
    <t>8</t>
  </si>
  <si>
    <t>40</t>
  </si>
  <si>
    <t>612462050</t>
  </si>
  <si>
    <t>Vnútorná omietka stien jadrová</t>
  </si>
  <si>
    <t>9</t>
  </si>
  <si>
    <t>39</t>
  </si>
  <si>
    <t>612462115</t>
  </si>
  <si>
    <t>Vnútorná omietka stien štuková</t>
  </si>
  <si>
    <t>10</t>
  </si>
  <si>
    <t>82</t>
  </si>
  <si>
    <t>631312711</t>
  </si>
  <si>
    <t>Mazanina z betónu prostého tr.C 25/30 hr.nad 50 do 80 mm</t>
  </si>
  <si>
    <t>11</t>
  </si>
  <si>
    <t>30</t>
  </si>
  <si>
    <t>632477243</t>
  </si>
  <si>
    <t>Samonivelizačná vyrovnávacia podl. hmota  na nasiakavý podklad, stredná záťaž, hr. 10 mm</t>
  </si>
  <si>
    <t>12</t>
  </si>
  <si>
    <t>49</t>
  </si>
  <si>
    <t>642944121</t>
  </si>
  <si>
    <t>Osadenie oceľ.dverných zárubní lisov.alebo z uhol.s vybet.prahu, dodatočne,s plochou do 2,5 m2</t>
  </si>
  <si>
    <t>ks</t>
  </si>
  <si>
    <t>13</t>
  </si>
  <si>
    <t>50</t>
  </si>
  <si>
    <t>M</t>
  </si>
  <si>
    <t>5533190100</t>
  </si>
  <si>
    <t>Zárubňa oceľová CGU 60x197x6cm</t>
  </si>
  <si>
    <t>14</t>
  </si>
  <si>
    <t>51</t>
  </si>
  <si>
    <t>5533198400</t>
  </si>
  <si>
    <t>Zárubňa oceľová CGU 80x197x16cm</t>
  </si>
  <si>
    <t>15</t>
  </si>
  <si>
    <t>962031135</t>
  </si>
  <si>
    <t>Búranie priečok z tvárnic alebo priečkoviek hr. do150 mm,  -0,11500t</t>
  </si>
  <si>
    <t>16</t>
  </si>
  <si>
    <t>965081112</t>
  </si>
  <si>
    <t>Búranie drevenej podlahy  -0,04500t</t>
  </si>
  <si>
    <t>17</t>
  </si>
  <si>
    <t>965081812</t>
  </si>
  <si>
    <t>Búranie dlažieb,  keram. dĺžky , hr.nad 10 mm,  -0,06500t</t>
  </si>
  <si>
    <t>18</t>
  </si>
  <si>
    <t>965082920</t>
  </si>
  <si>
    <t>Odstránenie násypu pod podlahami alebo na strechách, hr.do 100 mm,  -1,40000t</t>
  </si>
  <si>
    <t>19</t>
  </si>
  <si>
    <t>968061125</t>
  </si>
  <si>
    <t>Vyvesenie alebo zavesenie dreveného dverného krídla do 2 m2</t>
  </si>
  <si>
    <t>969011121</t>
  </si>
  <si>
    <t>Vybúranie vodovodného vedenia DN do52 mm,  -0,01300t</t>
  </si>
  <si>
    <t>21</t>
  </si>
  <si>
    <t>969021111</t>
  </si>
  <si>
    <t>Vybúranie kanalizačného potrubia DN do 100 mm,  -0,03700t</t>
  </si>
  <si>
    <t>22</t>
  </si>
  <si>
    <t>63</t>
  </si>
  <si>
    <t>974031121</t>
  </si>
  <si>
    <t>Vysekanie rýh v akomkoľvek murive tehlovom na akúkoľvek maltu do hĺbky 30 mm a š. do 30 mm,  -0,00200 t</t>
  </si>
  <si>
    <t>23</t>
  </si>
  <si>
    <t>67</t>
  </si>
  <si>
    <t>974031132</t>
  </si>
  <si>
    <t>Vysekanie rýh v akomkoľvek murive tehlovom na akúkoľvek maltu do hĺbky 50 mm a š. do 70 mm,  -0,00600t</t>
  </si>
  <si>
    <t>24</t>
  </si>
  <si>
    <t>64</t>
  </si>
  <si>
    <t>974041112</t>
  </si>
  <si>
    <t>Vysekanie cementovej alebo betónovej zálievky zo škár medzi panelmi z lešenárskej klietky, prierez 40x50mm,  -0,00400t</t>
  </si>
  <si>
    <t>25</t>
  </si>
  <si>
    <t>66</t>
  </si>
  <si>
    <t>974042532</t>
  </si>
  <si>
    <t>Vysekanie rýh v betónovej dlažbe do hĺbky 50 mm a šírky do 70mm,  -0,00800t</t>
  </si>
  <si>
    <t>26</t>
  </si>
  <si>
    <t>65</t>
  </si>
  <si>
    <t>974042553</t>
  </si>
  <si>
    <t>Vysekanie rýh v betónovej dlažbe do hĺbky 100mm a šírky do 100mm,  -0,02200t</t>
  </si>
  <si>
    <t>27</t>
  </si>
  <si>
    <t>978011191</t>
  </si>
  <si>
    <t>Otlčenie omietok vnútorných vápenných alebo vápennocementových stien a stropv v rozsahu do 100 %,  -0,05000t</t>
  </si>
  <si>
    <t>28</t>
  </si>
  <si>
    <t>978059531</t>
  </si>
  <si>
    <t>Odsekanie a odobratie stien z obkladačiek vnútorných nad 2 m2,  -0,06800t</t>
  </si>
  <si>
    <t>29</t>
  </si>
  <si>
    <t>979011131</t>
  </si>
  <si>
    <t>Zvislá doprava sutiny po schodoch ručne do 3.5 m</t>
  </si>
  <si>
    <t>t</t>
  </si>
  <si>
    <t>979081111</t>
  </si>
  <si>
    <t>Odvoz sutiny a vybúraných hmôt na skládku do 1 km</t>
  </si>
  <si>
    <t>31</t>
  </si>
  <si>
    <t>979082111</t>
  </si>
  <si>
    <t>Vnútrostavenisková doprava sutiny a vybúraných hmôt do 10 m</t>
  </si>
  <si>
    <t>32</t>
  </si>
  <si>
    <t>56</t>
  </si>
  <si>
    <t>721171703</t>
  </si>
  <si>
    <t>Potrubie z rúr  DN 110</t>
  </si>
  <si>
    <t>33</t>
  </si>
  <si>
    <t>55</t>
  </si>
  <si>
    <t>721171721</t>
  </si>
  <si>
    <t>Potrubie z rúr odpadné prípojné, rúra s DN 50</t>
  </si>
  <si>
    <t>83</t>
  </si>
  <si>
    <t>721212403</t>
  </si>
  <si>
    <t>Montáž podlahového vpustu, s vodorovným odtokom z PVC DN 110</t>
  </si>
  <si>
    <t>84</t>
  </si>
  <si>
    <t>5923001440</t>
  </si>
  <si>
    <t>Vpusť podlahová nerez/plast</t>
  </si>
  <si>
    <t>85</t>
  </si>
  <si>
    <t>6420131970</t>
  </si>
  <si>
    <t>Sanitárna keramika  držiak WC papiera</t>
  </si>
  <si>
    <t>86</t>
  </si>
  <si>
    <t>5543109800</t>
  </si>
  <si>
    <t>Dávkovač tekutého mýdla DY 800 ml biely</t>
  </si>
  <si>
    <t>87</t>
  </si>
  <si>
    <t>5543108600</t>
  </si>
  <si>
    <t>Zásobníky papierových uterákov skládaných, komaxit, biely</t>
  </si>
  <si>
    <t>57</t>
  </si>
  <si>
    <t>721274103</t>
  </si>
  <si>
    <t>Ventilačné hlavice strešná - plastové DN 100 HUL 810</t>
  </si>
  <si>
    <t>58</t>
  </si>
  <si>
    <t>721290111</t>
  </si>
  <si>
    <t>Ostatné - skúška tesnosti kanalizácie v objektoch vodou do DN 125</t>
  </si>
  <si>
    <t>41</t>
  </si>
  <si>
    <t>59</t>
  </si>
  <si>
    <t>998721101</t>
  </si>
  <si>
    <t>Presun hmôt pre vnútornú kanalizáciu v objektoch výšky do 6 m</t>
  </si>
  <si>
    <t>42</t>
  </si>
  <si>
    <t>54</t>
  </si>
  <si>
    <t>722172621</t>
  </si>
  <si>
    <t>Potrubie z rúr REHAU, rúrka univerzálna RAUTITAN flex DN 16,0x2,2 v kotúčoch</t>
  </si>
  <si>
    <t>43</t>
  </si>
  <si>
    <t>60</t>
  </si>
  <si>
    <t>722290215</t>
  </si>
  <si>
    <t>Tlaková skúška vodovodného potrubia hrdlového alebo prírubového do DN 100</t>
  </si>
  <si>
    <t>44</t>
  </si>
  <si>
    <t>61</t>
  </si>
  <si>
    <t>722290234</t>
  </si>
  <si>
    <t>Prepláchnutie a dezinfekcia vodovodného potrubia do DN 80</t>
  </si>
  <si>
    <t>45</t>
  </si>
  <si>
    <t>62</t>
  </si>
  <si>
    <t>998722101</t>
  </si>
  <si>
    <t>Presun hmôt pre vnútorný vodovod v objektoch výšky do 6 m</t>
  </si>
  <si>
    <t>46</t>
  </si>
  <si>
    <t>725110814</t>
  </si>
  <si>
    <t>Demontáž záchoda odsávacieho alebo kombinačného,  -0,03420t</t>
  </si>
  <si>
    <t>súb</t>
  </si>
  <si>
    <t>47</t>
  </si>
  <si>
    <t>68</t>
  </si>
  <si>
    <t>725119305</t>
  </si>
  <si>
    <t>Montáž záchodovej misy kombinovanej</t>
  </si>
  <si>
    <t>48</t>
  </si>
  <si>
    <t>69</t>
  </si>
  <si>
    <t>6423003500</t>
  </si>
  <si>
    <t>WC kombi zadný rovný odpad</t>
  </si>
  <si>
    <t>725122813</t>
  </si>
  <si>
    <t>Demontáž pisoára s nádržkou a 1 záchodom,  -0,01720t</t>
  </si>
  <si>
    <t>725210821</t>
  </si>
  <si>
    <t>Demontáž umývadiel alebo umývadielok bez výtokovej armatúry,  -0,01946t</t>
  </si>
  <si>
    <t>70</t>
  </si>
  <si>
    <t>725219201</t>
  </si>
  <si>
    <t>Montáž umývadla bez výtokovej armatúry z bieleho diturvitu so zápachovou uzávierkou na konzoly</t>
  </si>
  <si>
    <t>52</t>
  </si>
  <si>
    <t>71</t>
  </si>
  <si>
    <t>6421370700</t>
  </si>
  <si>
    <t>Umývadlo</t>
  </si>
  <si>
    <t>53</t>
  </si>
  <si>
    <t>74</t>
  </si>
  <si>
    <t>725819201</t>
  </si>
  <si>
    <t>Montáž ventilov a armatur</t>
  </si>
  <si>
    <t>75</t>
  </si>
  <si>
    <t>5514153000</t>
  </si>
  <si>
    <t>Ventily a armatury</t>
  </si>
  <si>
    <t>sub</t>
  </si>
  <si>
    <t>72</t>
  </si>
  <si>
    <t>725829600</t>
  </si>
  <si>
    <t>Montáž batérií umývadlových do jedného otvoru, pákových</t>
  </si>
  <si>
    <t>73</t>
  </si>
  <si>
    <t>5514640950</t>
  </si>
  <si>
    <t>MIX umývadlová páková stojanková batéria</t>
  </si>
  <si>
    <t>88</t>
  </si>
  <si>
    <t>5545514705500</t>
  </si>
  <si>
    <t>Madlo invalidné rovné č 8. biele 80 cm</t>
  </si>
  <si>
    <t>763111113</t>
  </si>
  <si>
    <t>SDK priečka s izoláciou hr. 125 mm KNAUF W111 jednoduchá kca CW a UW dosky 1x GKB tl 12,5 mm</t>
  </si>
  <si>
    <t>763119521</t>
  </si>
  <si>
    <t>Demontáž sadrokartónovej priečky,</t>
  </si>
  <si>
    <t>763135015</t>
  </si>
  <si>
    <t>SDK kazetový podhľad RIGIPS 600x600 mm hrana A konštrukcia viditeľná Casoforte</t>
  </si>
  <si>
    <t>763161321</t>
  </si>
  <si>
    <t>SDK podkrovie s izoláciou a parozábranou KNAUF kca z profilov CD 1vrstvová dosky GKF hr. 12,5 mm</t>
  </si>
  <si>
    <t>763736111</t>
  </si>
  <si>
    <t>Demontáž opláštenia stropnej konštrukcie nad schodiskovým priestorom a stropov</t>
  </si>
  <si>
    <t>763756212</t>
  </si>
  <si>
    <t>Demontáž javiska  a drevenej steny</t>
  </si>
  <si>
    <t>763782112</t>
  </si>
  <si>
    <t>Montáž javosko</t>
  </si>
  <si>
    <t>6051507400</t>
  </si>
  <si>
    <t>Hranolky  a dosky</t>
  </si>
  <si>
    <t>763782213</t>
  </si>
  <si>
    <t>Montáž stropnej konštrukcie z nosníkov plnostenných konštr.dĺžky do 15 m, prierez.plochy 150-500cm2</t>
  </si>
  <si>
    <t>6051570100</t>
  </si>
  <si>
    <t>Hranoly  200/200</t>
  </si>
  <si>
    <t>763787213</t>
  </si>
  <si>
    <t>Demontáž stropnej konštr. z nosníkov plnostenných konštr.dĺžky do 15 m, prierez.plochy 150-500 cm2</t>
  </si>
  <si>
    <t>766661112</t>
  </si>
  <si>
    <t>Montáž dverového krídla kompletiz.otváravého do oceľovej alebo fošňovej zárubne, jednokrídlové</t>
  </si>
  <si>
    <t>6116011100</t>
  </si>
  <si>
    <t>Dvere vnútorné hladké plné jednokrídlové 60x197 cm prefa</t>
  </si>
  <si>
    <t>6116017100</t>
  </si>
  <si>
    <t>Dvere vnútorné hladké plné jednokrídlové 80x197 cm prefa</t>
  </si>
  <si>
    <t>79</t>
  </si>
  <si>
    <t>6116020100</t>
  </si>
  <si>
    <t>Dvere vnútorné hladké plné jednokrídlové 100x197 cm prefa</t>
  </si>
  <si>
    <t>767211112</t>
  </si>
  <si>
    <t>Montáž rampy, osadených na oceľovú konštrukciu zváraním</t>
  </si>
  <si>
    <t>1332621800</t>
  </si>
  <si>
    <t>Oceľová konštrukcia rampy so zábradlím</t>
  </si>
  <si>
    <t>80</t>
  </si>
  <si>
    <t>767871110</t>
  </si>
  <si>
    <t>Montáž prístreškov  hmotnosti jednotlivo do 100 kg</t>
  </si>
  <si>
    <t>81</t>
  </si>
  <si>
    <t>6113909400</t>
  </si>
  <si>
    <t>Prístrešok -  dutinkový polykarbonát s príslušenstvom</t>
  </si>
  <si>
    <t>771575129</t>
  </si>
  <si>
    <t>Montáž podláh z dlaždíc keram. ukladanie do tmelu, v obmedz. priest. bez povrchovej úpravy alebo glaz. hladkých 300x300mm</t>
  </si>
  <si>
    <t>5976412100</t>
  </si>
  <si>
    <t>Dlaždice keramické s hladkým povrchom líca úprava 1 A 300x300x10 1 Ia</t>
  </si>
  <si>
    <t>771575205</t>
  </si>
  <si>
    <t>Montáž podláh z dlaždíc keram. ukladanie do tmelu bez povrchovej úpravy alebo glaz., reliéf. 150x150 mm</t>
  </si>
  <si>
    <t>5976455000</t>
  </si>
  <si>
    <t>Dlaždice keramické s protišmykovým povrchom líca úprava 1 A 150x150x11 1 IIa</t>
  </si>
  <si>
    <t>775552001</t>
  </si>
  <si>
    <t>Zhotovenie plávajúcej podlahy , z laminátových parkiet,  "click", 1285x192 mm</t>
  </si>
  <si>
    <t>6119800100</t>
  </si>
  <si>
    <t>Laminátové parkety  1285x195x8 mm</t>
  </si>
  <si>
    <t>781445243</t>
  </si>
  <si>
    <t>Montáž obkladov stien z obkladačiek hutných, keramických do tmelu flex., škár. Ceresit CE 33 200x100 mm</t>
  </si>
  <si>
    <t>5976632100</t>
  </si>
  <si>
    <t>Obkladačky keramické glazované viacfarebné hladké B 200x100 IIa</t>
  </si>
  <si>
    <t>783782203</t>
  </si>
  <si>
    <t>Nátery tesárskych konštrukcií povrchová impregnácia Bochemitom QB</t>
  </si>
  <si>
    <t>784441020</t>
  </si>
  <si>
    <t>Maľby latexové dvojnásobné so základným napúšťacím náterom jednofarebné v miestn. výšky nad 3, 80 m</t>
  </si>
  <si>
    <t>784452272</t>
  </si>
  <si>
    <t>Maľby z maliarskych zmesí tekutých Primalex, Superlex, Farmal jednofarebné dvojnás. výšky nad 3,80 m</t>
  </si>
  <si>
    <t>02 - Ústredné vykurovanie</t>
  </si>
  <si>
    <t>PSV -  Práce a dodávky PSV</t>
  </si>
  <si>
    <t xml:space="preserve">    713 -  Izolácie tepelné</t>
  </si>
  <si>
    <t xml:space="preserve">    731 -  Ústredné kúrenie, kotolne</t>
  </si>
  <si>
    <t xml:space="preserve">    733 -  Ústredné kúrenie, rozvodné potrubie</t>
  </si>
  <si>
    <t xml:space="preserve">    734 -  Ústredné kúrenie, armatúry.</t>
  </si>
  <si>
    <t xml:space="preserve">    735 -  Ústredné kúrenie, vykurov. telesá</t>
  </si>
  <si>
    <t xml:space="preserve">    732 -  Ústredné kúrenie, strojovne</t>
  </si>
  <si>
    <t>713482131</t>
  </si>
  <si>
    <t>Montáž trubíc z PE, hr.30 mm,vnút.priemer do 38</t>
  </si>
  <si>
    <t>-1980108646</t>
  </si>
  <si>
    <t>2837741544</t>
  </si>
  <si>
    <t>TUBOLIT izolácia - trubica 22/30-DG (46)  ARC-0064  Armacell  AZ FLEX</t>
  </si>
  <si>
    <t>771796064</t>
  </si>
  <si>
    <t>2837741531</t>
  </si>
  <si>
    <t>TUBOLIT izolácia - trubica   18/30-DG (46)  ARC-0063  Armacell     AZ FLEX</t>
  </si>
  <si>
    <t>-1390346803</t>
  </si>
  <si>
    <t>2837741558</t>
  </si>
  <si>
    <t>TUBOLIT izolácia - trubica 28/30-DG (32)  ARC-0065  Armacell  AZ FLEX</t>
  </si>
  <si>
    <t>-649615824</t>
  </si>
  <si>
    <t>162</t>
  </si>
  <si>
    <t>2837741571</t>
  </si>
  <si>
    <t>TUBOLIT izolácia - trubica 35/30-DG (28)  ARC-0066  Armacell  AZ FLEX</t>
  </si>
  <si>
    <t>1746009140</t>
  </si>
  <si>
    <t>196</t>
  </si>
  <si>
    <t>713482132</t>
  </si>
  <si>
    <t>Montáž trubíc z PE, hr.30 mm,vnút.priemer 42-70</t>
  </si>
  <si>
    <t>881410076</t>
  </si>
  <si>
    <t>197</t>
  </si>
  <si>
    <t>2837741583</t>
  </si>
  <si>
    <t>TUBOLIT izolácia - trubica 42/30-DG (24)  ARC-0067  Armacell  AZ FLEX</t>
  </si>
  <si>
    <t>-176509147</t>
  </si>
  <si>
    <t>216</t>
  </si>
  <si>
    <t>731241083</t>
  </si>
  <si>
    <t>Montáž kotla oceľ. násten. na plyn kondenzačného vyhotovenie turbo do 42 kW</t>
  </si>
  <si>
    <t>súb.</t>
  </si>
  <si>
    <t>-1203181948</t>
  </si>
  <si>
    <t>167</t>
  </si>
  <si>
    <t>010002</t>
  </si>
  <si>
    <t>Kotol vaillant ecoTEC plus VU 356/5-5 + VIH Q 75 B</t>
  </si>
  <si>
    <t>1577577746</t>
  </si>
  <si>
    <t>168</t>
  </si>
  <si>
    <t>010003</t>
  </si>
  <si>
    <t>Regulácia calorMATIC 350F</t>
  </si>
  <si>
    <t>1960413382</t>
  </si>
  <si>
    <t>170</t>
  </si>
  <si>
    <t>73124108201</t>
  </si>
  <si>
    <t>Uvedenie do prevádzky - kondenzačný kotol</t>
  </si>
  <si>
    <t>695922736</t>
  </si>
  <si>
    <t>171</t>
  </si>
  <si>
    <t>731241082021</t>
  </si>
  <si>
    <t>Montáž regulácie</t>
  </si>
  <si>
    <t>-108056993</t>
  </si>
  <si>
    <t>217</t>
  </si>
  <si>
    <t>731241082025</t>
  </si>
  <si>
    <t>Montáž a dodávka odvodu spalín</t>
  </si>
  <si>
    <t>470331638</t>
  </si>
  <si>
    <t>998731201</t>
  </si>
  <si>
    <t>Presun hmôt pre kotolne umiestnené vo výške (hĺbke) do 6 m</t>
  </si>
  <si>
    <t>%</t>
  </si>
  <si>
    <t>1979923758</t>
  </si>
  <si>
    <t>181</t>
  </si>
  <si>
    <t>733161501</t>
  </si>
  <si>
    <t>Potrubie plasthliníkové PE-RT 16x2 mm z rúrok v kotúčoch</t>
  </si>
  <si>
    <t>1166318390</t>
  </si>
  <si>
    <t>182</t>
  </si>
  <si>
    <t>733161503</t>
  </si>
  <si>
    <t>Potrubie plasthliníkové PE-RT 20x2 mm z rúrok v kotúčoch</t>
  </si>
  <si>
    <t>189248858</t>
  </si>
  <si>
    <t>183</t>
  </si>
  <si>
    <t>733161504</t>
  </si>
  <si>
    <t>Potrubie plasthliníkové PE-RT 26x3 mm z rúrok v kotúčoch</t>
  </si>
  <si>
    <t>705774333</t>
  </si>
  <si>
    <t>184</t>
  </si>
  <si>
    <t>733161505</t>
  </si>
  <si>
    <t>Potrubie plasthliníkové PE-RT 32x3 mm z rúrok v kotúčoch</t>
  </si>
  <si>
    <t>-1168684064</t>
  </si>
  <si>
    <t>198</t>
  </si>
  <si>
    <t>733161506</t>
  </si>
  <si>
    <t>Potrubie plasthliníkové PE-RT 40x3,5 mm z rúrok v kotúčoch</t>
  </si>
  <si>
    <t>677616620</t>
  </si>
  <si>
    <t>185</t>
  </si>
  <si>
    <t>733191301</t>
  </si>
  <si>
    <t>Tlaková skúška plastového potrubia do 32 mm</t>
  </si>
  <si>
    <t>-827855523</t>
  </si>
  <si>
    <t>199</t>
  </si>
  <si>
    <t>733191302</t>
  </si>
  <si>
    <t>Tlaková skúška plastového potrubia nad 32 do 63 mm</t>
  </si>
  <si>
    <t>1682676049</t>
  </si>
  <si>
    <t>998733201</t>
  </si>
  <si>
    <t>Presun hmôt pre rozvody potrubia v objektoch výšky do 6 m</t>
  </si>
  <si>
    <t>-1432344633</t>
  </si>
  <si>
    <t>119</t>
  </si>
  <si>
    <t>734209101</t>
  </si>
  <si>
    <t>Montáž závitovej armatúry s 1 závitom do G 1/2</t>
  </si>
  <si>
    <t>-308316874</t>
  </si>
  <si>
    <t>120</t>
  </si>
  <si>
    <t>48442284617101</t>
  </si>
  <si>
    <t xml:space="preserve">Vypúšťací ventil DN 1/2" s hadicovou prípojkou  </t>
  </si>
  <si>
    <t>-1029380540</t>
  </si>
  <si>
    <t>121</t>
  </si>
  <si>
    <t>48442284617102</t>
  </si>
  <si>
    <t xml:space="preserve">AO ventil DN 1/2" </t>
  </si>
  <si>
    <t>805023885</t>
  </si>
  <si>
    <t>123</t>
  </si>
  <si>
    <t>734209104</t>
  </si>
  <si>
    <t>Montáž závitovej armatúry s 1 závitom G 3/4</t>
  </si>
  <si>
    <t>1625427798</t>
  </si>
  <si>
    <t>124</t>
  </si>
  <si>
    <t>4848901570</t>
  </si>
  <si>
    <t>Vykurovanie  - príslušenstvo  GIACOMINI   Adapter pre rúrky z plastu, chróm, 18x16x2</t>
  </si>
  <si>
    <t>-984056052</t>
  </si>
  <si>
    <t>125</t>
  </si>
  <si>
    <t>48489015701</t>
  </si>
  <si>
    <t>Vykurovanie  - príslušenstvo  GIACOMINI  redukcia 3/4"-1/2"</t>
  </si>
  <si>
    <t>-1616358489</t>
  </si>
  <si>
    <t>131</t>
  </si>
  <si>
    <t>734209114</t>
  </si>
  <si>
    <t>Montáž závitovej armatúry s 2 závitmi G 3/4</t>
  </si>
  <si>
    <t>2056523310</t>
  </si>
  <si>
    <t>132</t>
  </si>
  <si>
    <t>48489030302</t>
  </si>
  <si>
    <t xml:space="preserve">Vykurovanie  - armatúra  GIACOMINI   R388 3/4"-18 </t>
  </si>
  <si>
    <t>188759476</t>
  </si>
  <si>
    <t>201</t>
  </si>
  <si>
    <t>734209116</t>
  </si>
  <si>
    <t>Montáž závitovej armatúry s 2 závitmi G 5/4</t>
  </si>
  <si>
    <t>-1266091129</t>
  </si>
  <si>
    <t>200</t>
  </si>
  <si>
    <t>4848906450</t>
  </si>
  <si>
    <t>GIACOMINI, Guľový ventil DADO - rukoväť, chróm, 1 1/4"</t>
  </si>
  <si>
    <t>1268010521</t>
  </si>
  <si>
    <t>139</t>
  </si>
  <si>
    <t>48489064306</t>
  </si>
  <si>
    <t>Spätný ventil 5/4"</t>
  </si>
  <si>
    <t>182259932</t>
  </si>
  <si>
    <t>202</t>
  </si>
  <si>
    <t>48489064307</t>
  </si>
  <si>
    <t>Filter 5/4" Honeywell 80°C</t>
  </si>
  <si>
    <t>-234696319</t>
  </si>
  <si>
    <t>143</t>
  </si>
  <si>
    <t>734223208</t>
  </si>
  <si>
    <t>Montáž termostatickej hlavice kvapalinovej jednoduchej</t>
  </si>
  <si>
    <t>-1702807848</t>
  </si>
  <si>
    <t>144</t>
  </si>
  <si>
    <t>0100081</t>
  </si>
  <si>
    <t>Termostatická hlavica R470H</t>
  </si>
  <si>
    <t>1505624831</t>
  </si>
  <si>
    <t>148</t>
  </si>
  <si>
    <t>998734201</t>
  </si>
  <si>
    <t>Presun hmôt pre armatúry v objektoch výšky do 6 m</t>
  </si>
  <si>
    <t>1316260562</t>
  </si>
  <si>
    <t>186</t>
  </si>
  <si>
    <t>735159514</t>
  </si>
  <si>
    <t>Montáž vykurovacieho telesa jednoradového s odvzdušnením do 2040mm</t>
  </si>
  <si>
    <t>485773019</t>
  </si>
  <si>
    <t>203</t>
  </si>
  <si>
    <t>4845387950</t>
  </si>
  <si>
    <t>Vykurovacie teleso doskové oceľové KORAD VKP 10S s jedným panelom  600x0400</t>
  </si>
  <si>
    <t>-215344287</t>
  </si>
  <si>
    <t>204</t>
  </si>
  <si>
    <t>4845388000</t>
  </si>
  <si>
    <t>Vykurovacie teleso doskové oceľové KORAD VKP 10S s jedným panelom  600x0600</t>
  </si>
  <si>
    <t>-1763622239</t>
  </si>
  <si>
    <t>187</t>
  </si>
  <si>
    <t>4845390100</t>
  </si>
  <si>
    <t>Vykurovacie teleso doskové oceľové KORAD VKP 11K 600x0400</t>
  </si>
  <si>
    <t>-1502586515</t>
  </si>
  <si>
    <t>205</t>
  </si>
  <si>
    <t>4845390150</t>
  </si>
  <si>
    <t>Vykurovacie teleso doskové oceľové KORAD VKP 11K s jedným panelom a jedným konvektorom 600x0500</t>
  </si>
  <si>
    <t>436057412</t>
  </si>
  <si>
    <t>206</t>
  </si>
  <si>
    <t>4845390200</t>
  </si>
  <si>
    <t>Vykurovacie teleso doskové oceľové KORAD VKP 11K s jedným panelom a jedným konvektorom 600x0600</t>
  </si>
  <si>
    <t>-983681450</t>
  </si>
  <si>
    <t>207</t>
  </si>
  <si>
    <t>4845390250</t>
  </si>
  <si>
    <t>Vykurovacie teleso doskové oceľové KORAD VKP 11K s jedným panelom a jedným konvektorom 600x0700</t>
  </si>
  <si>
    <t>-950725007</t>
  </si>
  <si>
    <t>208</t>
  </si>
  <si>
    <t>4845390350</t>
  </si>
  <si>
    <t>Vykurovacie teleso doskové oceľové KORAD VKP 11K s jedným panelom a jedným konvektorom 600x0900</t>
  </si>
  <si>
    <t>940854507</t>
  </si>
  <si>
    <t>735159523</t>
  </si>
  <si>
    <t>Montáž vykurovacieho telesa dvojradového s odvzdušnením do 1200 mm</t>
  </si>
  <si>
    <t>-554582962</t>
  </si>
  <si>
    <t>153</t>
  </si>
  <si>
    <t>4845395100</t>
  </si>
  <si>
    <t>Vykurovacie teleso doskové oceľové KORAD VKP 21K s dvoma panelmi a jedným konvektorom  600x0400 úzke</t>
  </si>
  <si>
    <t>-1918320072</t>
  </si>
  <si>
    <t>154</t>
  </si>
  <si>
    <t>4845395350</t>
  </si>
  <si>
    <t>Vykurovacie teleso doskové oceľové KORAD VKP 21K s dvoma panelmi a jedným konvektorom  600x0700</t>
  </si>
  <si>
    <t>1103483830</t>
  </si>
  <si>
    <t>188</t>
  </si>
  <si>
    <t>4845395450</t>
  </si>
  <si>
    <t>Vykurovacie teleso doskové oceľové KORAD VKP 21K 600x0800</t>
  </si>
  <si>
    <t>1855599212</t>
  </si>
  <si>
    <t>209</t>
  </si>
  <si>
    <t>4845395650</t>
  </si>
  <si>
    <t>Vykurovacie teleso doskové oceľové KORAD VKP 21K 600x1000</t>
  </si>
  <si>
    <t>236361150</t>
  </si>
  <si>
    <t>210</t>
  </si>
  <si>
    <t>4845395750</t>
  </si>
  <si>
    <t>Vykurovacie teleso doskové oceľové KORAD VKP 21K s dvoma panelmi a jedným konvektorom  600x1100</t>
  </si>
  <si>
    <t>-1091504683</t>
  </si>
  <si>
    <t>211</t>
  </si>
  <si>
    <t>4845395850</t>
  </si>
  <si>
    <t>Vykurovacie teleso doskové oceľové KORAD VKP 21K s dvoma panelmi a jedným konvektorom  600x1200</t>
  </si>
  <si>
    <t>1822185165</t>
  </si>
  <si>
    <t>4845400450</t>
  </si>
  <si>
    <t>Vykurovacie teleso doskové oceľové KORAD VKP 22K 600x0800 AAA</t>
  </si>
  <si>
    <t>28938316</t>
  </si>
  <si>
    <t>192</t>
  </si>
  <si>
    <t>4845400550</t>
  </si>
  <si>
    <t>Vykurovacie teleso doskové oceľové KORAD VKP 22K 600x1000 AAA</t>
  </si>
  <si>
    <t>-2110799764</t>
  </si>
  <si>
    <t>158</t>
  </si>
  <si>
    <t>4845400650</t>
  </si>
  <si>
    <t>Vykurovacie teleso doskové oceľové KORAD VKP 22K 600x1200 AAA</t>
  </si>
  <si>
    <t>654067992</t>
  </si>
  <si>
    <t>484540025001</t>
  </si>
  <si>
    <t>Konzola korad</t>
  </si>
  <si>
    <t>-1742177267</t>
  </si>
  <si>
    <t>157</t>
  </si>
  <si>
    <t>735159524</t>
  </si>
  <si>
    <t>Montáž vykurovacieho telesa VSŽ P90 dvojradového s odvzdušnením do 2040mm</t>
  </si>
  <si>
    <t>-1379581549</t>
  </si>
  <si>
    <t>212</t>
  </si>
  <si>
    <t>4845396050</t>
  </si>
  <si>
    <t>Vykurovacie teleso doskové oceľové KORAD VKP 21K s dvoma panelmi a jedným konvektorom  600x1400</t>
  </si>
  <si>
    <t>-664024103</t>
  </si>
  <si>
    <t>213</t>
  </si>
  <si>
    <t>4845400700</t>
  </si>
  <si>
    <t>Vykurovacie teleso doskové oceľové KORAD VKP 22K s dvoma panelmi a dvoma konvektormi  600x1300</t>
  </si>
  <si>
    <t>-1259449941</t>
  </si>
  <si>
    <t>193</t>
  </si>
  <si>
    <t>4845400800</t>
  </si>
  <si>
    <t>Vykurovacie teleso doskové oceľové KORAD VKP 22K 600x1500</t>
  </si>
  <si>
    <t>-541003681</t>
  </si>
  <si>
    <t>214</t>
  </si>
  <si>
    <t>4845400950</t>
  </si>
  <si>
    <t>Vykurovacie teleso doskové oceľové KORAD VKP 22K s dvoma panelmi a dvoma konvektormi  600x1800</t>
  </si>
  <si>
    <t>406861710</t>
  </si>
  <si>
    <t>99</t>
  </si>
  <si>
    <t>998735201</t>
  </si>
  <si>
    <t>Presun hmôt pre vykurovacie telesá v objektoch výšky do 6 m</t>
  </si>
  <si>
    <t>-1345872237</t>
  </si>
  <si>
    <t>215</t>
  </si>
  <si>
    <t>732219301</t>
  </si>
  <si>
    <t>Montáž ohrievača vody zásobníkového stojatého kombinovaného do 200 l</t>
  </si>
  <si>
    <t>-1713270694</t>
  </si>
  <si>
    <t>176</t>
  </si>
  <si>
    <t>732331513</t>
  </si>
  <si>
    <t>Nádoba expanzná tlaková s membránou typ Expanzomat I bez poistného ventilu objemu 18 l</t>
  </si>
  <si>
    <t>1606119397</t>
  </si>
  <si>
    <t>03 - Elektroinštalácia</t>
  </si>
  <si>
    <t>D1 - Rozvádzač RH</t>
  </si>
  <si>
    <t>D2 - Rozvádzač RP1</t>
  </si>
  <si>
    <t>D3 - Káble</t>
  </si>
  <si>
    <t>D4 - Zásuvky</t>
  </si>
  <si>
    <t>D5 - Spínače a prístroje</t>
  </si>
  <si>
    <t>D6 - Svietidlá</t>
  </si>
  <si>
    <t>D7 - Materiál pre výstavbu káblových trás</t>
  </si>
  <si>
    <t>D8 - Silový rozvádzač</t>
  </si>
  <si>
    <t>D9 - Prierazy</t>
  </si>
  <si>
    <t>D10 - Popis</t>
  </si>
  <si>
    <t>D11 - Meranie</t>
  </si>
  <si>
    <t>D12 - Overenie parametrov inštalácie</t>
  </si>
  <si>
    <t>D13 - Základné rozpočtové náklady</t>
  </si>
  <si>
    <t>D14 - Prirážky</t>
  </si>
  <si>
    <t>Pol1</t>
  </si>
  <si>
    <t>Výzbroj a príslušenstvo podľa výkresu č.E4, prezbrojenie</t>
  </si>
  <si>
    <t>Pol37</t>
  </si>
  <si>
    <t>Výzbroj a príslušenstvo podľa výkresu č.E3</t>
  </si>
  <si>
    <t>278336229</t>
  </si>
  <si>
    <t>Pol2</t>
  </si>
  <si>
    <t>CHKE-R-J 5x16</t>
  </si>
  <si>
    <t>Pol3</t>
  </si>
  <si>
    <t>CHKE-R-J-3x2,5</t>
  </si>
  <si>
    <t>Pol4</t>
  </si>
  <si>
    <t>CHKE-R-J-3x1,5</t>
  </si>
  <si>
    <t>Pol5</t>
  </si>
  <si>
    <t>CHKE-R-J 5x1,5</t>
  </si>
  <si>
    <t>Pol6</t>
  </si>
  <si>
    <t>CHKE-R-J 5x4</t>
  </si>
  <si>
    <t>Pol7</t>
  </si>
  <si>
    <t>Kábel Cat.5e FTP (F/UTP) - LSOH AWG24 -</t>
  </si>
  <si>
    <t>Pol8</t>
  </si>
  <si>
    <t>CYA6, zelenožltý</t>
  </si>
  <si>
    <t>Pol9</t>
  </si>
  <si>
    <t>CYA16, zelenožltý</t>
  </si>
  <si>
    <t>Pol10</t>
  </si>
  <si>
    <t>Zásuvka1 x 2P+PE, 250V/16A, IP20</t>
  </si>
  <si>
    <t>Pol11</t>
  </si>
  <si>
    <t>Zásuvka1 x 2P+PE, 250V/16A, IP44</t>
  </si>
  <si>
    <t>Pol12</t>
  </si>
  <si>
    <t>Zásuvka dátová 2xRJ 45</t>
  </si>
  <si>
    <t>Pol13</t>
  </si>
  <si>
    <t>Vypínač jednopólový, TYP A01, 250V/10A, IP20</t>
  </si>
  <si>
    <t>Pol14</t>
  </si>
  <si>
    <t>Vypínač dvojpólový, TYP A05, 250V/10A, IP20</t>
  </si>
  <si>
    <t>Pol15</t>
  </si>
  <si>
    <t>Prepínač striedavý, TYP A 06, 250V/10A, IP20</t>
  </si>
  <si>
    <t>Pol16</t>
  </si>
  <si>
    <t>Vypínač dvojnásobný striedavý, TYP A05B, 250V/10A, IP20</t>
  </si>
  <si>
    <t>Pol17</t>
  </si>
  <si>
    <t>Prepínač krížový, TYP A 07 250V/10A, IP20</t>
  </si>
  <si>
    <t>Pol18</t>
  </si>
  <si>
    <t>Vypínač 3P, zapustený, so sign., 400V/25A, IP20</t>
  </si>
  <si>
    <t>Pol19</t>
  </si>
  <si>
    <t>Svietidlo stropné, nástenné, bodové</t>
  </si>
  <si>
    <t>Pol20</t>
  </si>
  <si>
    <t>svietidlo núdzové s autonómnym zdrojom 1hod</t>
  </si>
  <si>
    <t>Pol21</t>
  </si>
  <si>
    <t>svietidlo reflektorove s pohybovým snímačom</t>
  </si>
  <si>
    <t>Pol22</t>
  </si>
  <si>
    <t>Ohybná rúrka FXP16</t>
  </si>
  <si>
    <t>Pol23</t>
  </si>
  <si>
    <t>Ohybná rúrka FXP20</t>
  </si>
  <si>
    <t>Pol24</t>
  </si>
  <si>
    <t>Ohybná rúrka FXP32</t>
  </si>
  <si>
    <t>Pol25</t>
  </si>
  <si>
    <t>Prístrojová škatuľa KU68/2</t>
  </si>
  <si>
    <t>Pol26</t>
  </si>
  <si>
    <t>Sádra modelárska biela</t>
  </si>
  <si>
    <t>kg</t>
  </si>
  <si>
    <t>Pol27</t>
  </si>
  <si>
    <t>Drobný inštalačný materiál</t>
  </si>
  <si>
    <t>Pol38</t>
  </si>
  <si>
    <t>Spojovací materiál</t>
  </si>
  <si>
    <t>-1784273108</t>
  </si>
  <si>
    <t>Pol28</t>
  </si>
  <si>
    <t>Montáž zostaveného rozvádzača plastového</t>
  </si>
  <si>
    <t>Pol29</t>
  </si>
  <si>
    <t>Ukončenie jednej žily v silovom rozvádači</t>
  </si>
  <si>
    <t>Pol30</t>
  </si>
  <si>
    <t>Pre škatule KU68/2</t>
  </si>
  <si>
    <t>Pol31</t>
  </si>
  <si>
    <t>Tehla do prierezu 20x30</t>
  </si>
  <si>
    <t>Pol32</t>
  </si>
  <si>
    <t>Do priemeru 40mm do hrúbky 600mm</t>
  </si>
  <si>
    <t>Pol33</t>
  </si>
  <si>
    <t>Zhotovenie káblového štítku</t>
  </si>
  <si>
    <t>Pol34</t>
  </si>
  <si>
    <t>ekvipotenciálna prípojnica</t>
  </si>
  <si>
    <t>Pol35</t>
  </si>
  <si>
    <t>Merania metalic. trasy komplet, vyhotovenie meracích protokolov</t>
  </si>
  <si>
    <t>Pol36</t>
  </si>
  <si>
    <t>revízia inštalácie a vypracovanie správy</t>
  </si>
  <si>
    <t>Pol39</t>
  </si>
  <si>
    <t>Montážne práce</t>
  </si>
  <si>
    <t>-2073634182</t>
  </si>
  <si>
    <t>Pol40</t>
  </si>
  <si>
    <t>Mimostavenisková doprava</t>
  </si>
  <si>
    <t>-2092600886</t>
  </si>
  <si>
    <t>Pol41</t>
  </si>
  <si>
    <t xml:space="preserve">Vodorovný presun </t>
  </si>
  <si>
    <t>1955129700</t>
  </si>
  <si>
    <t>Pol42</t>
  </si>
  <si>
    <t xml:space="preserve">Podružný materiál </t>
  </si>
  <si>
    <t>1882936849</t>
  </si>
  <si>
    <t>Pol43</t>
  </si>
  <si>
    <t xml:space="preserve">Stratné </t>
  </si>
  <si>
    <t>2067293902</t>
  </si>
  <si>
    <t>Pol44</t>
  </si>
  <si>
    <t>PPV</t>
  </si>
  <si>
    <t>-1600053405</t>
  </si>
  <si>
    <t>VÝPIS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</si>
</sst>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32" fillId="0" borderId="25" xfId="0" applyFont="1" applyBorder="1" applyAlignment="1" applyProtection="1">
      <alignment horizontal="left" vertical="center" wrapText="1"/>
      <protection locked="0"/>
    </xf>
    <xf numFmtId="4" fontId="32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5"/>
  <sheetViews>
    <sheetView showGridLines="0" tabSelected="1" workbookViewId="0">
      <pane ySplit="1" topLeftCell="A7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R2" s="156" t="s">
        <v>8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75" t="s">
        <v>11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23"/>
      <c r="AS4" s="17" t="s">
        <v>12</v>
      </c>
      <c r="BS4" s="18" t="s">
        <v>13</v>
      </c>
    </row>
    <row r="5" spans="1:73" ht="14.45" customHeight="1">
      <c r="B5" s="22"/>
      <c r="C5" s="24"/>
      <c r="D5" s="25" t="s">
        <v>14</v>
      </c>
      <c r="E5" s="24"/>
      <c r="F5" s="24"/>
      <c r="G5" s="24"/>
      <c r="H5" s="24"/>
      <c r="I5" s="24"/>
      <c r="J5" s="24"/>
      <c r="K5" s="188" t="s">
        <v>15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24"/>
      <c r="AQ5" s="23"/>
      <c r="BS5" s="18" t="s">
        <v>9</v>
      </c>
    </row>
    <row r="6" spans="1:73" ht="36.950000000000003" customHeight="1">
      <c r="B6" s="22"/>
      <c r="C6" s="24"/>
      <c r="D6" s="27" t="s">
        <v>16</v>
      </c>
      <c r="E6" s="24"/>
      <c r="F6" s="24"/>
      <c r="G6" s="24"/>
      <c r="H6" s="24"/>
      <c r="I6" s="24"/>
      <c r="J6" s="24"/>
      <c r="K6" s="189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24"/>
      <c r="AQ6" s="23"/>
      <c r="BS6" s="18" t="s">
        <v>9</v>
      </c>
    </row>
    <row r="7" spans="1:73" ht="14.45" customHeight="1">
      <c r="B7" s="22"/>
      <c r="C7" s="24"/>
      <c r="D7" s="28" t="s">
        <v>18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19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>
      <c r="B8" s="22"/>
      <c r="C8" s="24"/>
      <c r="D8" s="28" t="s">
        <v>20</v>
      </c>
      <c r="E8" s="24"/>
      <c r="F8" s="24"/>
      <c r="G8" s="24"/>
      <c r="H8" s="24"/>
      <c r="I8" s="24"/>
      <c r="J8" s="24"/>
      <c r="K8" s="26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22</v>
      </c>
      <c r="AL8" s="24"/>
      <c r="AM8" s="24"/>
      <c r="AN8" s="26" t="s">
        <v>23</v>
      </c>
      <c r="AO8" s="24"/>
      <c r="AP8" s="24"/>
      <c r="AQ8" s="23"/>
      <c r="BS8" s="18" t="s">
        <v>9</v>
      </c>
    </row>
    <row r="9" spans="1:73" ht="14.45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>
      <c r="B10" s="22"/>
      <c r="C10" s="24"/>
      <c r="D10" s="28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25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399999999999999" customHeight="1">
      <c r="B11" s="22"/>
      <c r="C11" s="24"/>
      <c r="D11" s="24"/>
      <c r="E11" s="26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26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5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>
      <c r="B13" s="22"/>
      <c r="C13" s="24"/>
      <c r="D13" s="28" t="s">
        <v>27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25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>
      <c r="B14" s="22"/>
      <c r="C14" s="24"/>
      <c r="D14" s="24"/>
      <c r="E14" s="26" t="s">
        <v>21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26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>
      <c r="B16" s="22"/>
      <c r="C16" s="24"/>
      <c r="D16" s="28" t="s">
        <v>28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25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>
      <c r="B17" s="22"/>
      <c r="C17" s="24"/>
      <c r="D17" s="24"/>
      <c r="E17" s="26" t="s">
        <v>21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26</v>
      </c>
      <c r="AL17" s="24"/>
      <c r="AM17" s="24"/>
      <c r="AN17" s="26" t="s">
        <v>5</v>
      </c>
      <c r="AO17" s="24"/>
      <c r="AP17" s="24"/>
      <c r="AQ17" s="23"/>
      <c r="BS17" s="18" t="s">
        <v>29</v>
      </c>
    </row>
    <row r="18" spans="2:71" ht="6.95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9</v>
      </c>
    </row>
    <row r="19" spans="2:71" ht="14.45" customHeight="1">
      <c r="B19" s="22"/>
      <c r="C19" s="24"/>
      <c r="D19" s="28" t="s">
        <v>30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25</v>
      </c>
      <c r="AL19" s="24"/>
      <c r="AM19" s="24"/>
      <c r="AN19" s="26" t="s">
        <v>5</v>
      </c>
      <c r="AO19" s="24"/>
      <c r="AP19" s="24"/>
      <c r="AQ19" s="23"/>
      <c r="BS19" s="18" t="s">
        <v>9</v>
      </c>
    </row>
    <row r="20" spans="2:71" ht="18.399999999999999" customHeight="1">
      <c r="B20" s="22"/>
      <c r="C20" s="24"/>
      <c r="D20" s="24"/>
      <c r="E20" s="26" t="s">
        <v>21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26</v>
      </c>
      <c r="AL20" s="24"/>
      <c r="AM20" s="24"/>
      <c r="AN20" s="26" t="s">
        <v>5</v>
      </c>
      <c r="AO20" s="24"/>
      <c r="AP20" s="24"/>
      <c r="AQ20" s="23"/>
    </row>
    <row r="21" spans="2:71" ht="6.95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>
      <c r="B22" s="22"/>
      <c r="C22" s="24"/>
      <c r="D22" s="28" t="s">
        <v>31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90" t="s">
        <v>5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24"/>
      <c r="AP23" s="24"/>
      <c r="AQ23" s="23"/>
    </row>
    <row r="24" spans="2:71" ht="6.95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>
      <c r="B26" s="22"/>
      <c r="C26" s="24"/>
      <c r="D26" s="30" t="s">
        <v>32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82">
        <f>ROUND(AG87,2)</f>
        <v>0</v>
      </c>
      <c r="AL26" s="183"/>
      <c r="AM26" s="183"/>
      <c r="AN26" s="183"/>
      <c r="AO26" s="183"/>
      <c r="AP26" s="24"/>
      <c r="AQ26" s="23"/>
    </row>
    <row r="27" spans="2:71" ht="14.45" customHeight="1">
      <c r="B27" s="22"/>
      <c r="C27" s="24"/>
      <c r="D27" s="30" t="s">
        <v>33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82">
        <f>ROUND(AG92,2)</f>
        <v>0</v>
      </c>
      <c r="AL27" s="182"/>
      <c r="AM27" s="182"/>
      <c r="AN27" s="182"/>
      <c r="AO27" s="182"/>
      <c r="AP27" s="24"/>
      <c r="AQ27" s="23"/>
    </row>
    <row r="28" spans="2:71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>
      <c r="B29" s="31"/>
      <c r="C29" s="32"/>
      <c r="D29" s="34" t="s">
        <v>34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84">
        <f>ROUND(AK26+AK27,2)</f>
        <v>0</v>
      </c>
      <c r="AL29" s="185"/>
      <c r="AM29" s="185"/>
      <c r="AN29" s="185"/>
      <c r="AO29" s="185"/>
      <c r="AP29" s="32"/>
      <c r="AQ29" s="33"/>
    </row>
    <row r="30" spans="2:71" s="1" customFormat="1" ht="6.9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>
      <c r="B31" s="36"/>
      <c r="C31" s="37"/>
      <c r="D31" s="38" t="s">
        <v>35</v>
      </c>
      <c r="E31" s="37"/>
      <c r="F31" s="38" t="s">
        <v>36</v>
      </c>
      <c r="G31" s="37"/>
      <c r="H31" s="37"/>
      <c r="I31" s="37"/>
      <c r="J31" s="37"/>
      <c r="K31" s="37"/>
      <c r="L31" s="179">
        <v>0.2</v>
      </c>
      <c r="M31" s="180"/>
      <c r="N31" s="180"/>
      <c r="O31" s="180"/>
      <c r="P31" s="37"/>
      <c r="Q31" s="37"/>
      <c r="R31" s="37"/>
      <c r="S31" s="37"/>
      <c r="T31" s="40" t="s">
        <v>37</v>
      </c>
      <c r="U31" s="37"/>
      <c r="V31" s="37"/>
      <c r="W31" s="181">
        <f>ROUND(AZ87+SUM(CD93),2)</f>
        <v>0</v>
      </c>
      <c r="X31" s="180"/>
      <c r="Y31" s="180"/>
      <c r="Z31" s="180"/>
      <c r="AA31" s="180"/>
      <c r="AB31" s="180"/>
      <c r="AC31" s="180"/>
      <c r="AD31" s="180"/>
      <c r="AE31" s="180"/>
      <c r="AF31" s="37"/>
      <c r="AG31" s="37"/>
      <c r="AH31" s="37"/>
      <c r="AI31" s="37"/>
      <c r="AJ31" s="37"/>
      <c r="AK31" s="181">
        <f>ROUND(AV87+SUM(BY93),2)</f>
        <v>0</v>
      </c>
      <c r="AL31" s="180"/>
      <c r="AM31" s="180"/>
      <c r="AN31" s="180"/>
      <c r="AO31" s="180"/>
      <c r="AP31" s="37"/>
      <c r="AQ31" s="41"/>
    </row>
    <row r="32" spans="2:71" s="2" customFormat="1" ht="14.45" customHeight="1">
      <c r="B32" s="36"/>
      <c r="C32" s="37"/>
      <c r="D32" s="37"/>
      <c r="E32" s="37"/>
      <c r="F32" s="38" t="s">
        <v>38</v>
      </c>
      <c r="G32" s="37"/>
      <c r="H32" s="37"/>
      <c r="I32" s="37"/>
      <c r="J32" s="37"/>
      <c r="K32" s="37"/>
      <c r="L32" s="179">
        <v>0.2</v>
      </c>
      <c r="M32" s="180"/>
      <c r="N32" s="180"/>
      <c r="O32" s="180"/>
      <c r="P32" s="37"/>
      <c r="Q32" s="37"/>
      <c r="R32" s="37"/>
      <c r="S32" s="37"/>
      <c r="T32" s="40" t="s">
        <v>37</v>
      </c>
      <c r="U32" s="37"/>
      <c r="V32" s="37"/>
      <c r="W32" s="181">
        <f>ROUND(BA87+SUM(CE93),2)</f>
        <v>0</v>
      </c>
      <c r="X32" s="180"/>
      <c r="Y32" s="180"/>
      <c r="Z32" s="180"/>
      <c r="AA32" s="180"/>
      <c r="AB32" s="180"/>
      <c r="AC32" s="180"/>
      <c r="AD32" s="180"/>
      <c r="AE32" s="180"/>
      <c r="AF32" s="37"/>
      <c r="AG32" s="37"/>
      <c r="AH32" s="37"/>
      <c r="AI32" s="37"/>
      <c r="AJ32" s="37"/>
      <c r="AK32" s="181">
        <f>ROUND(AW87+SUM(BZ93),2)</f>
        <v>0</v>
      </c>
      <c r="AL32" s="180"/>
      <c r="AM32" s="180"/>
      <c r="AN32" s="180"/>
      <c r="AO32" s="180"/>
      <c r="AP32" s="37"/>
      <c r="AQ32" s="41"/>
    </row>
    <row r="33" spans="2:43" s="2" customFormat="1" ht="14.45" hidden="1" customHeight="1">
      <c r="B33" s="36"/>
      <c r="C33" s="37"/>
      <c r="D33" s="37"/>
      <c r="E33" s="37"/>
      <c r="F33" s="38" t="s">
        <v>39</v>
      </c>
      <c r="G33" s="37"/>
      <c r="H33" s="37"/>
      <c r="I33" s="37"/>
      <c r="J33" s="37"/>
      <c r="K33" s="37"/>
      <c r="L33" s="179">
        <v>0.2</v>
      </c>
      <c r="M33" s="180"/>
      <c r="N33" s="180"/>
      <c r="O33" s="180"/>
      <c r="P33" s="37"/>
      <c r="Q33" s="37"/>
      <c r="R33" s="37"/>
      <c r="S33" s="37"/>
      <c r="T33" s="40" t="s">
        <v>37</v>
      </c>
      <c r="U33" s="37"/>
      <c r="V33" s="37"/>
      <c r="W33" s="181">
        <f>ROUND(BB87+SUM(CF93),2)</f>
        <v>0</v>
      </c>
      <c r="X33" s="180"/>
      <c r="Y33" s="180"/>
      <c r="Z33" s="180"/>
      <c r="AA33" s="180"/>
      <c r="AB33" s="180"/>
      <c r="AC33" s="180"/>
      <c r="AD33" s="180"/>
      <c r="AE33" s="180"/>
      <c r="AF33" s="37"/>
      <c r="AG33" s="37"/>
      <c r="AH33" s="37"/>
      <c r="AI33" s="37"/>
      <c r="AJ33" s="37"/>
      <c r="AK33" s="181">
        <v>0</v>
      </c>
      <c r="AL33" s="180"/>
      <c r="AM33" s="180"/>
      <c r="AN33" s="180"/>
      <c r="AO33" s="180"/>
      <c r="AP33" s="37"/>
      <c r="AQ33" s="41"/>
    </row>
    <row r="34" spans="2:43" s="2" customFormat="1" ht="14.45" hidden="1" customHeight="1">
      <c r="B34" s="36"/>
      <c r="C34" s="37"/>
      <c r="D34" s="37"/>
      <c r="E34" s="37"/>
      <c r="F34" s="38" t="s">
        <v>40</v>
      </c>
      <c r="G34" s="37"/>
      <c r="H34" s="37"/>
      <c r="I34" s="37"/>
      <c r="J34" s="37"/>
      <c r="K34" s="37"/>
      <c r="L34" s="179">
        <v>0.2</v>
      </c>
      <c r="M34" s="180"/>
      <c r="N34" s="180"/>
      <c r="O34" s="180"/>
      <c r="P34" s="37"/>
      <c r="Q34" s="37"/>
      <c r="R34" s="37"/>
      <c r="S34" s="37"/>
      <c r="T34" s="40" t="s">
        <v>37</v>
      </c>
      <c r="U34" s="37"/>
      <c r="V34" s="37"/>
      <c r="W34" s="181">
        <f>ROUND(BC87+SUM(CG93),2)</f>
        <v>0</v>
      </c>
      <c r="X34" s="180"/>
      <c r="Y34" s="180"/>
      <c r="Z34" s="180"/>
      <c r="AA34" s="180"/>
      <c r="AB34" s="180"/>
      <c r="AC34" s="180"/>
      <c r="AD34" s="180"/>
      <c r="AE34" s="180"/>
      <c r="AF34" s="37"/>
      <c r="AG34" s="37"/>
      <c r="AH34" s="37"/>
      <c r="AI34" s="37"/>
      <c r="AJ34" s="37"/>
      <c r="AK34" s="181">
        <v>0</v>
      </c>
      <c r="AL34" s="180"/>
      <c r="AM34" s="180"/>
      <c r="AN34" s="180"/>
      <c r="AO34" s="180"/>
      <c r="AP34" s="37"/>
      <c r="AQ34" s="41"/>
    </row>
    <row r="35" spans="2:43" s="2" customFormat="1" ht="14.45" hidden="1" customHeight="1">
      <c r="B35" s="36"/>
      <c r="C35" s="37"/>
      <c r="D35" s="37"/>
      <c r="E35" s="37"/>
      <c r="F35" s="38" t="s">
        <v>41</v>
      </c>
      <c r="G35" s="37"/>
      <c r="H35" s="37"/>
      <c r="I35" s="37"/>
      <c r="J35" s="37"/>
      <c r="K35" s="37"/>
      <c r="L35" s="179">
        <v>0</v>
      </c>
      <c r="M35" s="180"/>
      <c r="N35" s="180"/>
      <c r="O35" s="180"/>
      <c r="P35" s="37"/>
      <c r="Q35" s="37"/>
      <c r="R35" s="37"/>
      <c r="S35" s="37"/>
      <c r="T35" s="40" t="s">
        <v>37</v>
      </c>
      <c r="U35" s="37"/>
      <c r="V35" s="37"/>
      <c r="W35" s="181">
        <f>ROUND(BD87+SUM(CH93),2)</f>
        <v>0</v>
      </c>
      <c r="X35" s="180"/>
      <c r="Y35" s="180"/>
      <c r="Z35" s="180"/>
      <c r="AA35" s="180"/>
      <c r="AB35" s="180"/>
      <c r="AC35" s="180"/>
      <c r="AD35" s="180"/>
      <c r="AE35" s="180"/>
      <c r="AF35" s="37"/>
      <c r="AG35" s="37"/>
      <c r="AH35" s="37"/>
      <c r="AI35" s="37"/>
      <c r="AJ35" s="37"/>
      <c r="AK35" s="181">
        <v>0</v>
      </c>
      <c r="AL35" s="180"/>
      <c r="AM35" s="180"/>
      <c r="AN35" s="180"/>
      <c r="AO35" s="180"/>
      <c r="AP35" s="37"/>
      <c r="AQ35" s="41"/>
    </row>
    <row r="36" spans="2:43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>
      <c r="B37" s="31"/>
      <c r="C37" s="42"/>
      <c r="D37" s="43" t="s">
        <v>42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43</v>
      </c>
      <c r="U37" s="44"/>
      <c r="V37" s="44"/>
      <c r="W37" s="44"/>
      <c r="X37" s="171" t="s">
        <v>44</v>
      </c>
      <c r="Y37" s="172"/>
      <c r="Z37" s="172"/>
      <c r="AA37" s="172"/>
      <c r="AB37" s="172"/>
      <c r="AC37" s="44"/>
      <c r="AD37" s="44"/>
      <c r="AE37" s="44"/>
      <c r="AF37" s="44"/>
      <c r="AG37" s="44"/>
      <c r="AH37" s="44"/>
      <c r="AI37" s="44"/>
      <c r="AJ37" s="44"/>
      <c r="AK37" s="173">
        <f>SUM(AK29:AK35)</f>
        <v>0</v>
      </c>
      <c r="AL37" s="172"/>
      <c r="AM37" s="172"/>
      <c r="AN37" s="172"/>
      <c r="AO37" s="174"/>
      <c r="AP37" s="42"/>
      <c r="AQ37" s="33"/>
    </row>
    <row r="38" spans="2:43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>
      <c r="B49" s="31"/>
      <c r="C49" s="32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46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>
      <c r="B58" s="31"/>
      <c r="C58" s="32"/>
      <c r="D58" s="51" t="s">
        <v>47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48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47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48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>
      <c r="B60" s="31"/>
      <c r="C60" s="32"/>
      <c r="D60" s="46" t="s">
        <v>49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50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>
      <c r="B69" s="31"/>
      <c r="C69" s="32"/>
      <c r="D69" s="51" t="s">
        <v>47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48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47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48</v>
      </c>
      <c r="AN69" s="52"/>
      <c r="AO69" s="54"/>
      <c r="AP69" s="32"/>
      <c r="AQ69" s="33"/>
    </row>
    <row r="70" spans="2:43" s="1" customFormat="1" ht="6.95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>
      <c r="B76" s="31"/>
      <c r="C76" s="175" t="s">
        <v>51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33"/>
    </row>
    <row r="77" spans="2:43" s="3" customFormat="1" ht="14.45" customHeight="1">
      <c r="B77" s="61"/>
      <c r="C77" s="28" t="s">
        <v>14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15002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>
      <c r="B78" s="64"/>
      <c r="C78" s="65" t="s">
        <v>16</v>
      </c>
      <c r="D78" s="66"/>
      <c r="E78" s="66"/>
      <c r="F78" s="66"/>
      <c r="G78" s="66"/>
      <c r="H78" s="66"/>
      <c r="I78" s="66"/>
      <c r="J78" s="66"/>
      <c r="K78" s="66"/>
      <c r="L78" s="177" t="str">
        <f>K6</f>
        <v>Zlepšenie občianskej infraštruktúry Hromoš</v>
      </c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66"/>
      <c r="AQ78" s="67"/>
    </row>
    <row r="79" spans="2:43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>
      <c r="B80" s="31"/>
      <c r="C80" s="28" t="s">
        <v>20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 xml:space="preserve"> 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22</v>
      </c>
      <c r="AJ80" s="32"/>
      <c r="AK80" s="32"/>
      <c r="AL80" s="32"/>
      <c r="AM80" s="69" t="str">
        <f>IF(AN8= "","",AN8)</f>
        <v>31. 7. 2017</v>
      </c>
      <c r="AN80" s="32"/>
      <c r="AO80" s="32"/>
      <c r="AP80" s="32"/>
      <c r="AQ80" s="33"/>
    </row>
    <row r="81" spans="1:76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>
      <c r="B82" s="31"/>
      <c r="C82" s="28" t="s">
        <v>24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28</v>
      </c>
      <c r="AJ82" s="32"/>
      <c r="AK82" s="32"/>
      <c r="AL82" s="32"/>
      <c r="AM82" s="166" t="str">
        <f>IF(E17="","",E17)</f>
        <v xml:space="preserve"> </v>
      </c>
      <c r="AN82" s="166"/>
      <c r="AO82" s="166"/>
      <c r="AP82" s="166"/>
      <c r="AQ82" s="33"/>
      <c r="AS82" s="162" t="s">
        <v>52</v>
      </c>
      <c r="AT82" s="163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>
      <c r="B83" s="31"/>
      <c r="C83" s="28" t="s">
        <v>27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30</v>
      </c>
      <c r="AJ83" s="32"/>
      <c r="AK83" s="32"/>
      <c r="AL83" s="32"/>
      <c r="AM83" s="166" t="str">
        <f>IF(E20="","",E20)</f>
        <v xml:space="preserve"> </v>
      </c>
      <c r="AN83" s="166"/>
      <c r="AO83" s="166"/>
      <c r="AP83" s="166"/>
      <c r="AQ83" s="33"/>
      <c r="AS83" s="164"/>
      <c r="AT83" s="165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64"/>
      <c r="AT84" s="165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167" t="s">
        <v>53</v>
      </c>
      <c r="D85" s="168"/>
      <c r="E85" s="168"/>
      <c r="F85" s="168"/>
      <c r="G85" s="168"/>
      <c r="H85" s="71"/>
      <c r="I85" s="169" t="s">
        <v>54</v>
      </c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9" t="s">
        <v>55</v>
      </c>
      <c r="AH85" s="168"/>
      <c r="AI85" s="168"/>
      <c r="AJ85" s="168"/>
      <c r="AK85" s="168"/>
      <c r="AL85" s="168"/>
      <c r="AM85" s="168"/>
      <c r="AN85" s="169" t="s">
        <v>56</v>
      </c>
      <c r="AO85" s="168"/>
      <c r="AP85" s="170"/>
      <c r="AQ85" s="33"/>
      <c r="AS85" s="72" t="s">
        <v>57</v>
      </c>
      <c r="AT85" s="73" t="s">
        <v>58</v>
      </c>
      <c r="AU85" s="73" t="s">
        <v>59</v>
      </c>
      <c r="AV85" s="73" t="s">
        <v>60</v>
      </c>
      <c r="AW85" s="73" t="s">
        <v>61</v>
      </c>
      <c r="AX85" s="73" t="s">
        <v>62</v>
      </c>
      <c r="AY85" s="73" t="s">
        <v>63</v>
      </c>
      <c r="AZ85" s="73" t="s">
        <v>64</v>
      </c>
      <c r="BA85" s="73" t="s">
        <v>65</v>
      </c>
      <c r="BB85" s="73" t="s">
        <v>66</v>
      </c>
      <c r="BC85" s="73" t="s">
        <v>67</v>
      </c>
      <c r="BD85" s="74" t="s">
        <v>68</v>
      </c>
    </row>
    <row r="86" spans="1:76" s="1" customFormat="1" ht="10.9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>
      <c r="B87" s="64"/>
      <c r="C87" s="76" t="s">
        <v>69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61">
        <f>ROUND(SUM(AG88:AG90),2)</f>
        <v>0</v>
      </c>
      <c r="AH87" s="161"/>
      <c r="AI87" s="161"/>
      <c r="AJ87" s="161"/>
      <c r="AK87" s="161"/>
      <c r="AL87" s="161"/>
      <c r="AM87" s="161"/>
      <c r="AN87" s="154">
        <f>SUM(AG87,AT87)</f>
        <v>0</v>
      </c>
      <c r="AO87" s="154"/>
      <c r="AP87" s="154"/>
      <c r="AQ87" s="67"/>
      <c r="AS87" s="78">
        <f>ROUND(SUM(AS88:AS90),2)</f>
        <v>0</v>
      </c>
      <c r="AT87" s="79">
        <f>ROUND(SUM(AV87:AW87),2)</f>
        <v>0</v>
      </c>
      <c r="AU87" s="80">
        <f>ROUND(SUM(AU88:AU90),5)</f>
        <v>265.45134000000002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ROUND(SUM(AZ88:AZ90),2)</f>
        <v>0</v>
      </c>
      <c r="BA87" s="79">
        <f>ROUND(SUM(BA88:BA90),2)</f>
        <v>0</v>
      </c>
      <c r="BB87" s="79">
        <f>ROUND(SUM(BB88:BB90),2)</f>
        <v>0</v>
      </c>
      <c r="BC87" s="79">
        <f>ROUND(SUM(BC88:BC90),2)</f>
        <v>0</v>
      </c>
      <c r="BD87" s="81">
        <f>ROUND(SUM(BD88:BD90),2)</f>
        <v>0</v>
      </c>
      <c r="BS87" s="82" t="s">
        <v>70</v>
      </c>
      <c r="BT87" s="82" t="s">
        <v>71</v>
      </c>
      <c r="BU87" s="83" t="s">
        <v>72</v>
      </c>
      <c r="BV87" s="82" t="s">
        <v>73</v>
      </c>
      <c r="BW87" s="82" t="s">
        <v>74</v>
      </c>
      <c r="BX87" s="82" t="s">
        <v>75</v>
      </c>
    </row>
    <row r="88" spans="1:76" s="5" customFormat="1" ht="31.5" customHeight="1">
      <c r="A88" s="84" t="s">
        <v>76</v>
      </c>
      <c r="B88" s="85"/>
      <c r="C88" s="86"/>
      <c r="D88" s="160" t="s">
        <v>77</v>
      </c>
      <c r="E88" s="160"/>
      <c r="F88" s="160"/>
      <c r="G88" s="160"/>
      <c r="H88" s="160"/>
      <c r="I88" s="87"/>
      <c r="J88" s="160" t="s">
        <v>78</v>
      </c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58">
        <f>'01 - Stavebné úpravy Dom ...'!M30</f>
        <v>0</v>
      </c>
      <c r="AH88" s="159"/>
      <c r="AI88" s="159"/>
      <c r="AJ88" s="159"/>
      <c r="AK88" s="159"/>
      <c r="AL88" s="159"/>
      <c r="AM88" s="159"/>
      <c r="AN88" s="158">
        <f>SUM(AG88,AT88)</f>
        <v>0</v>
      </c>
      <c r="AO88" s="159"/>
      <c r="AP88" s="159"/>
      <c r="AQ88" s="88"/>
      <c r="AS88" s="89">
        <f>'01 - Stavebné úpravy Dom ...'!M28</f>
        <v>0</v>
      </c>
      <c r="AT88" s="90">
        <f>ROUND(SUM(AV88:AW88),2)</f>
        <v>0</v>
      </c>
      <c r="AU88" s="91">
        <f>'01 - Stavebné úpravy Dom ...'!W126</f>
        <v>0</v>
      </c>
      <c r="AV88" s="90">
        <f>'01 - Stavebné úpravy Dom ...'!M32</f>
        <v>0</v>
      </c>
      <c r="AW88" s="90">
        <f>'01 - Stavebné úpravy Dom ...'!M33</f>
        <v>0</v>
      </c>
      <c r="AX88" s="90">
        <f>'01 - Stavebné úpravy Dom ...'!M34</f>
        <v>0</v>
      </c>
      <c r="AY88" s="90">
        <f>'01 - Stavebné úpravy Dom ...'!M35</f>
        <v>0</v>
      </c>
      <c r="AZ88" s="90">
        <f>'01 - Stavebné úpravy Dom ...'!H32</f>
        <v>0</v>
      </c>
      <c r="BA88" s="90">
        <f>'01 - Stavebné úpravy Dom ...'!H33</f>
        <v>0</v>
      </c>
      <c r="BB88" s="90">
        <f>'01 - Stavebné úpravy Dom ...'!H34</f>
        <v>0</v>
      </c>
      <c r="BC88" s="90">
        <f>'01 - Stavebné úpravy Dom ...'!H35</f>
        <v>0</v>
      </c>
      <c r="BD88" s="92">
        <f>'01 - Stavebné úpravy Dom ...'!H36</f>
        <v>0</v>
      </c>
      <c r="BT88" s="93" t="s">
        <v>79</v>
      </c>
      <c r="BV88" s="93" t="s">
        <v>73</v>
      </c>
      <c r="BW88" s="93" t="s">
        <v>80</v>
      </c>
      <c r="BX88" s="93" t="s">
        <v>74</v>
      </c>
    </row>
    <row r="89" spans="1:76" s="5" customFormat="1" ht="16.5" customHeight="1">
      <c r="A89" s="84" t="s">
        <v>76</v>
      </c>
      <c r="B89" s="85"/>
      <c r="C89" s="86"/>
      <c r="D89" s="160" t="s">
        <v>81</v>
      </c>
      <c r="E89" s="160"/>
      <c r="F89" s="160"/>
      <c r="G89" s="160"/>
      <c r="H89" s="160"/>
      <c r="I89" s="87"/>
      <c r="J89" s="160" t="s">
        <v>82</v>
      </c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58">
        <f>'02 - Ústredné vykurovanie'!M30</f>
        <v>0</v>
      </c>
      <c r="AH89" s="159"/>
      <c r="AI89" s="159"/>
      <c r="AJ89" s="159"/>
      <c r="AK89" s="159"/>
      <c r="AL89" s="159"/>
      <c r="AM89" s="159"/>
      <c r="AN89" s="158">
        <f>SUM(AG89,AT89)</f>
        <v>0</v>
      </c>
      <c r="AO89" s="159"/>
      <c r="AP89" s="159"/>
      <c r="AQ89" s="88"/>
      <c r="AS89" s="89">
        <f>'02 - Ústredné vykurovanie'!M28</f>
        <v>0</v>
      </c>
      <c r="AT89" s="90">
        <f>ROUND(SUM(AV89:AW89),2)</f>
        <v>0</v>
      </c>
      <c r="AU89" s="91">
        <f>'02 - Ústredné vykurovanie'!W116</f>
        <v>265.45133999999996</v>
      </c>
      <c r="AV89" s="90">
        <f>'02 - Ústredné vykurovanie'!M32</f>
        <v>0</v>
      </c>
      <c r="AW89" s="90">
        <f>'02 - Ústredné vykurovanie'!M33</f>
        <v>0</v>
      </c>
      <c r="AX89" s="90">
        <f>'02 - Ústredné vykurovanie'!M34</f>
        <v>0</v>
      </c>
      <c r="AY89" s="90">
        <f>'02 - Ústredné vykurovanie'!M35</f>
        <v>0</v>
      </c>
      <c r="AZ89" s="90">
        <f>'02 - Ústredné vykurovanie'!H32</f>
        <v>0</v>
      </c>
      <c r="BA89" s="90">
        <f>'02 - Ústredné vykurovanie'!H33</f>
        <v>0</v>
      </c>
      <c r="BB89" s="90">
        <f>'02 - Ústredné vykurovanie'!H34</f>
        <v>0</v>
      </c>
      <c r="BC89" s="90">
        <f>'02 - Ústredné vykurovanie'!H35</f>
        <v>0</v>
      </c>
      <c r="BD89" s="92">
        <f>'02 - Ústredné vykurovanie'!H36</f>
        <v>0</v>
      </c>
      <c r="BT89" s="93" t="s">
        <v>79</v>
      </c>
      <c r="BV89" s="93" t="s">
        <v>73</v>
      </c>
      <c r="BW89" s="93" t="s">
        <v>83</v>
      </c>
      <c r="BX89" s="93" t="s">
        <v>74</v>
      </c>
    </row>
    <row r="90" spans="1:76" s="5" customFormat="1" ht="16.5" customHeight="1">
      <c r="A90" s="84" t="s">
        <v>76</v>
      </c>
      <c r="B90" s="85"/>
      <c r="C90" s="86"/>
      <c r="D90" s="160" t="s">
        <v>84</v>
      </c>
      <c r="E90" s="160"/>
      <c r="F90" s="160"/>
      <c r="G90" s="160"/>
      <c r="H90" s="160"/>
      <c r="I90" s="87"/>
      <c r="J90" s="160" t="s">
        <v>85</v>
      </c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58">
        <f>'03 - Elektroinštalácia'!M30</f>
        <v>0</v>
      </c>
      <c r="AH90" s="159"/>
      <c r="AI90" s="159"/>
      <c r="AJ90" s="159"/>
      <c r="AK90" s="159"/>
      <c r="AL90" s="159"/>
      <c r="AM90" s="159"/>
      <c r="AN90" s="158">
        <f>SUM(AG90,AT90)</f>
        <v>0</v>
      </c>
      <c r="AO90" s="159"/>
      <c r="AP90" s="159"/>
      <c r="AQ90" s="88"/>
      <c r="AS90" s="94">
        <f>'03 - Elektroinštalácia'!M28</f>
        <v>0</v>
      </c>
      <c r="AT90" s="95">
        <f>ROUND(SUM(AV90:AW90),2)</f>
        <v>0</v>
      </c>
      <c r="AU90" s="96">
        <f>'03 - Elektroinštalácia'!W123</f>
        <v>0</v>
      </c>
      <c r="AV90" s="95">
        <f>'03 - Elektroinštalácia'!M32</f>
        <v>0</v>
      </c>
      <c r="AW90" s="95">
        <f>'03 - Elektroinštalácia'!M33</f>
        <v>0</v>
      </c>
      <c r="AX90" s="95">
        <f>'03 - Elektroinštalácia'!M34</f>
        <v>0</v>
      </c>
      <c r="AY90" s="95">
        <f>'03 - Elektroinštalácia'!M35</f>
        <v>0</v>
      </c>
      <c r="AZ90" s="95">
        <f>'03 - Elektroinštalácia'!H32</f>
        <v>0</v>
      </c>
      <c r="BA90" s="95">
        <f>'03 - Elektroinštalácia'!H33</f>
        <v>0</v>
      </c>
      <c r="BB90" s="95">
        <f>'03 - Elektroinštalácia'!H34</f>
        <v>0</v>
      </c>
      <c r="BC90" s="95">
        <f>'03 - Elektroinštalácia'!H35</f>
        <v>0</v>
      </c>
      <c r="BD90" s="97">
        <f>'03 - Elektroinštalácia'!H36</f>
        <v>0</v>
      </c>
      <c r="BT90" s="93" t="s">
        <v>79</v>
      </c>
      <c r="BV90" s="93" t="s">
        <v>73</v>
      </c>
      <c r="BW90" s="93" t="s">
        <v>86</v>
      </c>
      <c r="BX90" s="93" t="s">
        <v>74</v>
      </c>
    </row>
    <row r="91" spans="1:76">
      <c r="B91" s="22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3"/>
    </row>
    <row r="92" spans="1:76" s="1" customFormat="1" ht="30" customHeight="1">
      <c r="B92" s="31"/>
      <c r="C92" s="76" t="s">
        <v>87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154">
        <v>0</v>
      </c>
      <c r="AH92" s="154"/>
      <c r="AI92" s="154"/>
      <c r="AJ92" s="154"/>
      <c r="AK92" s="154"/>
      <c r="AL92" s="154"/>
      <c r="AM92" s="154"/>
      <c r="AN92" s="154">
        <v>0</v>
      </c>
      <c r="AO92" s="154"/>
      <c r="AP92" s="154"/>
      <c r="AQ92" s="33"/>
      <c r="AS92" s="72" t="s">
        <v>88</v>
      </c>
      <c r="AT92" s="73" t="s">
        <v>89</v>
      </c>
      <c r="AU92" s="73" t="s">
        <v>35</v>
      </c>
      <c r="AV92" s="74" t="s">
        <v>58</v>
      </c>
    </row>
    <row r="93" spans="1:76" s="1" customFormat="1" ht="10.9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3"/>
      <c r="AS93" s="98"/>
      <c r="AT93" s="52"/>
      <c r="AU93" s="52"/>
      <c r="AV93" s="54"/>
    </row>
    <row r="94" spans="1:76" s="1" customFormat="1" ht="30" customHeight="1">
      <c r="B94" s="31"/>
      <c r="C94" s="99" t="s">
        <v>90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55">
        <f>ROUND(AG87+AG92,2)</f>
        <v>0</v>
      </c>
      <c r="AH94" s="155"/>
      <c r="AI94" s="155"/>
      <c r="AJ94" s="155"/>
      <c r="AK94" s="155"/>
      <c r="AL94" s="155"/>
      <c r="AM94" s="155"/>
      <c r="AN94" s="155">
        <f>AN87+AN92</f>
        <v>0</v>
      </c>
      <c r="AO94" s="155"/>
      <c r="AP94" s="155"/>
      <c r="AQ94" s="33"/>
    </row>
    <row r="95" spans="1:76" s="1" customFormat="1" ht="6.95" customHeight="1">
      <c r="B95" s="55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7"/>
    </row>
  </sheetData>
  <mergeCells count="53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D90:H90"/>
    <mergeCell ref="J90:AF90"/>
    <mergeCell ref="AG87:AM87"/>
    <mergeCell ref="AN87:AP87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G92:AM92"/>
    <mergeCell ref="AN92:AP92"/>
    <mergeCell ref="AG94:AM94"/>
    <mergeCell ref="AN94:AP94"/>
    <mergeCell ref="AR2:BE2"/>
    <mergeCell ref="AN90:AP90"/>
    <mergeCell ref="AG90:AM90"/>
    <mergeCell ref="AS82:AT84"/>
    <mergeCell ref="AM83:AP83"/>
    <mergeCell ref="AK26:AO26"/>
    <mergeCell ref="AK27:AO27"/>
    <mergeCell ref="AK29:AO29"/>
  </mergeCells>
  <hyperlinks>
    <hyperlink ref="K1:S1" location="C2" display="1) Súhrnný list stavby"/>
    <hyperlink ref="W1:AF1" location="C87" display="2) Rekapitulácia objektov"/>
    <hyperlink ref="A88" location="'01 - Stavebné úpravy Dom ...'!C2" display="/"/>
    <hyperlink ref="A89" location="'02 - Ústredné vykurovanie'!C2" display="/"/>
    <hyperlink ref="A90" location="'03 - Elektroinštalácia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2"/>
  <sheetViews>
    <sheetView showGridLines="0" workbookViewId="0">
      <pane ySplit="1" topLeftCell="A221" activePane="bottomLeft" state="frozen"/>
      <selection pane="bottomLeft" activeCell="L129" sqref="L129:M23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91</v>
      </c>
      <c r="G1" s="13"/>
      <c r="H1" s="191" t="s">
        <v>92</v>
      </c>
      <c r="I1" s="191"/>
      <c r="J1" s="191"/>
      <c r="K1" s="191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56" t="s">
        <v>8</v>
      </c>
      <c r="T2" s="157"/>
      <c r="U2" s="157"/>
      <c r="V2" s="157"/>
      <c r="W2" s="157"/>
      <c r="X2" s="157"/>
      <c r="Y2" s="157"/>
      <c r="Z2" s="157"/>
      <c r="AA2" s="157"/>
      <c r="AB2" s="157"/>
      <c r="AC2" s="157"/>
      <c r="AT2" s="18" t="s">
        <v>80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>
      <c r="B4" s="22"/>
      <c r="C4" s="175" t="s">
        <v>96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16</v>
      </c>
      <c r="E6" s="24"/>
      <c r="F6" s="207" t="str">
        <f>'Rekapitulácia stavby'!K6</f>
        <v>Zlepšenie občianskej infraštruktúry Hromoš</v>
      </c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4"/>
      <c r="R6" s="23"/>
    </row>
    <row r="7" spans="1:66" s="1" customFormat="1" ht="32.85" customHeight="1">
      <c r="B7" s="31"/>
      <c r="C7" s="32"/>
      <c r="D7" s="27" t="s">
        <v>97</v>
      </c>
      <c r="E7" s="32"/>
      <c r="F7" s="189" t="s">
        <v>98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32"/>
      <c r="R7" s="33"/>
    </row>
    <row r="8" spans="1:66" s="1" customFormat="1" ht="14.45" customHeight="1">
      <c r="B8" s="31"/>
      <c r="C8" s="32"/>
      <c r="D8" s="28" t="s">
        <v>18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19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20</v>
      </c>
      <c r="E9" s="32"/>
      <c r="F9" s="26" t="s">
        <v>21</v>
      </c>
      <c r="G9" s="32"/>
      <c r="H9" s="32"/>
      <c r="I9" s="32"/>
      <c r="J9" s="32"/>
      <c r="K9" s="32"/>
      <c r="L9" s="32"/>
      <c r="M9" s="28" t="s">
        <v>22</v>
      </c>
      <c r="N9" s="32"/>
      <c r="O9" s="209" t="str">
        <f>'Rekapitulácia stavby'!AN8</f>
        <v>31. 7. 2017</v>
      </c>
      <c r="P9" s="20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24</v>
      </c>
      <c r="E11" s="32"/>
      <c r="F11" s="32"/>
      <c r="G11" s="32"/>
      <c r="H11" s="32"/>
      <c r="I11" s="32"/>
      <c r="J11" s="32"/>
      <c r="K11" s="32"/>
      <c r="L11" s="32"/>
      <c r="M11" s="28" t="s">
        <v>25</v>
      </c>
      <c r="N11" s="32"/>
      <c r="O11" s="188" t="str">
        <f>IF('Rekapitulácia stavby'!AN10="","",'Rekapitulácia stavby'!AN10)</f>
        <v/>
      </c>
      <c r="P11" s="188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stavby'!E11="","",'Rekapitulácia stavby'!E11)</f>
        <v xml:space="preserve"> </v>
      </c>
      <c r="F12" s="32"/>
      <c r="G12" s="32"/>
      <c r="H12" s="32"/>
      <c r="I12" s="32"/>
      <c r="J12" s="32"/>
      <c r="K12" s="32"/>
      <c r="L12" s="32"/>
      <c r="M12" s="28" t="s">
        <v>26</v>
      </c>
      <c r="N12" s="32"/>
      <c r="O12" s="188" t="str">
        <f>IF('Rekapitulácia stavby'!AN11="","",'Rekapitulácia stavby'!AN11)</f>
        <v/>
      </c>
      <c r="P12" s="188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27</v>
      </c>
      <c r="E14" s="32"/>
      <c r="F14" s="32"/>
      <c r="G14" s="32"/>
      <c r="H14" s="32"/>
      <c r="I14" s="32"/>
      <c r="J14" s="32"/>
      <c r="K14" s="32"/>
      <c r="L14" s="32"/>
      <c r="M14" s="28" t="s">
        <v>25</v>
      </c>
      <c r="N14" s="32"/>
      <c r="O14" s="188" t="str">
        <f>IF('Rekapitulácia stavby'!AN13="","",'Rekapitulácia stavby'!AN13)</f>
        <v/>
      </c>
      <c r="P14" s="188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26</v>
      </c>
      <c r="N15" s="32"/>
      <c r="O15" s="188" t="str">
        <f>IF('Rekapitulácia stavby'!AN14="","",'Rekapitulácia stavby'!AN14)</f>
        <v/>
      </c>
      <c r="P15" s="188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28</v>
      </c>
      <c r="E17" s="32"/>
      <c r="F17" s="32"/>
      <c r="G17" s="32"/>
      <c r="H17" s="32"/>
      <c r="I17" s="32"/>
      <c r="J17" s="32"/>
      <c r="K17" s="32"/>
      <c r="L17" s="32"/>
      <c r="M17" s="28" t="s">
        <v>25</v>
      </c>
      <c r="N17" s="32"/>
      <c r="O17" s="188" t="str">
        <f>IF('Rekapitulácia stavby'!AN16="","",'Rekapitulácia stavby'!AN16)</f>
        <v/>
      </c>
      <c r="P17" s="188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26</v>
      </c>
      <c r="N18" s="32"/>
      <c r="O18" s="188" t="str">
        <f>IF('Rekapitulácia stavby'!AN17="","",'Rekapitulácia stavby'!AN17)</f>
        <v/>
      </c>
      <c r="P18" s="188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30</v>
      </c>
      <c r="E20" s="32"/>
      <c r="F20" s="32"/>
      <c r="G20" s="32"/>
      <c r="H20" s="32"/>
      <c r="I20" s="32"/>
      <c r="J20" s="32"/>
      <c r="K20" s="32"/>
      <c r="L20" s="32"/>
      <c r="M20" s="28" t="s">
        <v>25</v>
      </c>
      <c r="N20" s="32"/>
      <c r="O20" s="188" t="str">
        <f>IF('Rekapitulácia stavby'!AN19="","",'Rekapitulácia stavby'!AN19)</f>
        <v/>
      </c>
      <c r="P20" s="188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26</v>
      </c>
      <c r="N21" s="32"/>
      <c r="O21" s="188" t="str">
        <f>IF('Rekapitulácia stavby'!AN20="","",'Rekapitulácia stavby'!AN20)</f>
        <v/>
      </c>
      <c r="P21" s="188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31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90" t="s">
        <v>5</v>
      </c>
      <c r="F24" s="190"/>
      <c r="G24" s="190"/>
      <c r="H24" s="190"/>
      <c r="I24" s="190"/>
      <c r="J24" s="190"/>
      <c r="K24" s="190"/>
      <c r="L24" s="190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99</v>
      </c>
      <c r="E27" s="32"/>
      <c r="F27" s="32"/>
      <c r="G27" s="32"/>
      <c r="H27" s="32"/>
      <c r="I27" s="32"/>
      <c r="J27" s="32"/>
      <c r="K27" s="32"/>
      <c r="L27" s="32"/>
      <c r="M27" s="182">
        <f>N88</f>
        <v>0</v>
      </c>
      <c r="N27" s="182"/>
      <c r="O27" s="182"/>
      <c r="P27" s="182"/>
      <c r="Q27" s="32"/>
      <c r="R27" s="33"/>
    </row>
    <row r="28" spans="2:18" s="1" customFormat="1" ht="14.45" customHeight="1">
      <c r="B28" s="31"/>
      <c r="C28" s="32"/>
      <c r="D28" s="30" t="s">
        <v>100</v>
      </c>
      <c r="E28" s="32"/>
      <c r="F28" s="32"/>
      <c r="G28" s="32"/>
      <c r="H28" s="32"/>
      <c r="I28" s="32"/>
      <c r="J28" s="32"/>
      <c r="K28" s="32"/>
      <c r="L28" s="32"/>
      <c r="M28" s="182">
        <f>N107</f>
        <v>0</v>
      </c>
      <c r="N28" s="182"/>
      <c r="O28" s="182"/>
      <c r="P28" s="18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34</v>
      </c>
      <c r="E30" s="32"/>
      <c r="F30" s="32"/>
      <c r="G30" s="32"/>
      <c r="H30" s="32"/>
      <c r="I30" s="32"/>
      <c r="J30" s="32"/>
      <c r="K30" s="32"/>
      <c r="L30" s="32"/>
      <c r="M30" s="222">
        <f>ROUND(M27+M28,2)</f>
        <v>0</v>
      </c>
      <c r="N30" s="206"/>
      <c r="O30" s="206"/>
      <c r="P30" s="206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35</v>
      </c>
      <c r="E32" s="38" t="s">
        <v>36</v>
      </c>
      <c r="F32" s="39">
        <v>0.2</v>
      </c>
      <c r="G32" s="104" t="s">
        <v>37</v>
      </c>
      <c r="H32" s="219">
        <f>ROUND((SUM(BE107:BE108)+SUM(BE126:BE231)), 2)</f>
        <v>0</v>
      </c>
      <c r="I32" s="206"/>
      <c r="J32" s="206"/>
      <c r="K32" s="32"/>
      <c r="L32" s="32"/>
      <c r="M32" s="219">
        <f>ROUND(ROUND((SUM(BE107:BE108)+SUM(BE126:BE231)), 2)*F32, 2)</f>
        <v>0</v>
      </c>
      <c r="N32" s="206"/>
      <c r="O32" s="206"/>
      <c r="P32" s="206"/>
      <c r="Q32" s="32"/>
      <c r="R32" s="33"/>
    </row>
    <row r="33" spans="2:18" s="1" customFormat="1" ht="14.45" customHeight="1">
      <c r="B33" s="31"/>
      <c r="C33" s="32"/>
      <c r="D33" s="32"/>
      <c r="E33" s="38" t="s">
        <v>38</v>
      </c>
      <c r="F33" s="39">
        <v>0.2</v>
      </c>
      <c r="G33" s="104" t="s">
        <v>37</v>
      </c>
      <c r="H33" s="219">
        <f>ROUND((SUM(BF107:BF108)+SUM(BF126:BF231)), 2)</f>
        <v>0</v>
      </c>
      <c r="I33" s="206"/>
      <c r="J33" s="206"/>
      <c r="K33" s="32"/>
      <c r="L33" s="32"/>
      <c r="M33" s="219">
        <f>ROUND(ROUND((SUM(BF107:BF108)+SUM(BF126:BF231)), 2)*F33, 2)</f>
        <v>0</v>
      </c>
      <c r="N33" s="206"/>
      <c r="O33" s="206"/>
      <c r="P33" s="206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39</v>
      </c>
      <c r="F34" s="39">
        <v>0.2</v>
      </c>
      <c r="G34" s="104" t="s">
        <v>37</v>
      </c>
      <c r="H34" s="219">
        <f>ROUND((SUM(BG107:BG108)+SUM(BG126:BG231)), 2)</f>
        <v>0</v>
      </c>
      <c r="I34" s="206"/>
      <c r="J34" s="206"/>
      <c r="K34" s="32"/>
      <c r="L34" s="32"/>
      <c r="M34" s="219">
        <v>0</v>
      </c>
      <c r="N34" s="206"/>
      <c r="O34" s="206"/>
      <c r="P34" s="206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40</v>
      </c>
      <c r="F35" s="39">
        <v>0.2</v>
      </c>
      <c r="G35" s="104" t="s">
        <v>37</v>
      </c>
      <c r="H35" s="219">
        <f>ROUND((SUM(BH107:BH108)+SUM(BH126:BH231)), 2)</f>
        <v>0</v>
      </c>
      <c r="I35" s="206"/>
      <c r="J35" s="206"/>
      <c r="K35" s="32"/>
      <c r="L35" s="32"/>
      <c r="M35" s="219">
        <v>0</v>
      </c>
      <c r="N35" s="206"/>
      <c r="O35" s="206"/>
      <c r="P35" s="206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41</v>
      </c>
      <c r="F36" s="39">
        <v>0</v>
      </c>
      <c r="G36" s="104" t="s">
        <v>37</v>
      </c>
      <c r="H36" s="219">
        <f>ROUND((SUM(BI107:BI108)+SUM(BI126:BI231)), 2)</f>
        <v>0</v>
      </c>
      <c r="I36" s="206"/>
      <c r="J36" s="206"/>
      <c r="K36" s="32"/>
      <c r="L36" s="32"/>
      <c r="M36" s="219">
        <v>0</v>
      </c>
      <c r="N36" s="206"/>
      <c r="O36" s="206"/>
      <c r="P36" s="206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42</v>
      </c>
      <c r="E38" s="71"/>
      <c r="F38" s="71"/>
      <c r="G38" s="106" t="s">
        <v>43</v>
      </c>
      <c r="H38" s="107" t="s">
        <v>44</v>
      </c>
      <c r="I38" s="71"/>
      <c r="J38" s="71"/>
      <c r="K38" s="71"/>
      <c r="L38" s="220">
        <f>SUM(M30:M36)</f>
        <v>0</v>
      </c>
      <c r="M38" s="220"/>
      <c r="N38" s="220"/>
      <c r="O38" s="220"/>
      <c r="P38" s="221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45</v>
      </c>
      <c r="E50" s="47"/>
      <c r="F50" s="47"/>
      <c r="G50" s="47"/>
      <c r="H50" s="48"/>
      <c r="I50" s="32"/>
      <c r="J50" s="46" t="s">
        <v>46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47</v>
      </c>
      <c r="E59" s="52"/>
      <c r="F59" s="52"/>
      <c r="G59" s="53" t="s">
        <v>48</v>
      </c>
      <c r="H59" s="54"/>
      <c r="I59" s="32"/>
      <c r="J59" s="51" t="s">
        <v>47</v>
      </c>
      <c r="K59" s="52"/>
      <c r="L59" s="52"/>
      <c r="M59" s="52"/>
      <c r="N59" s="53" t="s">
        <v>48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49</v>
      </c>
      <c r="E61" s="47"/>
      <c r="F61" s="47"/>
      <c r="G61" s="47"/>
      <c r="H61" s="48"/>
      <c r="I61" s="32"/>
      <c r="J61" s="46" t="s">
        <v>50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47</v>
      </c>
      <c r="E70" s="52"/>
      <c r="F70" s="52"/>
      <c r="G70" s="53" t="s">
        <v>48</v>
      </c>
      <c r="H70" s="54"/>
      <c r="I70" s="32"/>
      <c r="J70" s="51" t="s">
        <v>47</v>
      </c>
      <c r="K70" s="52"/>
      <c r="L70" s="52"/>
      <c r="M70" s="52"/>
      <c r="N70" s="53" t="s">
        <v>48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75" t="s">
        <v>101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16</v>
      </c>
      <c r="D78" s="32"/>
      <c r="E78" s="32"/>
      <c r="F78" s="207" t="str">
        <f>F6</f>
        <v>Zlepšenie občianskej infraštruktúry Hromoš</v>
      </c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32"/>
      <c r="R78" s="33"/>
    </row>
    <row r="79" spans="2:18" s="1" customFormat="1" ht="36.950000000000003" customHeight="1">
      <c r="B79" s="31"/>
      <c r="C79" s="65" t="s">
        <v>97</v>
      </c>
      <c r="D79" s="32"/>
      <c r="E79" s="32"/>
      <c r="F79" s="177" t="str">
        <f>F7</f>
        <v>01 - Stavebné úpravy Dom kultúry- Hromoš</v>
      </c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20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22</v>
      </c>
      <c r="L81" s="32"/>
      <c r="M81" s="209" t="str">
        <f>IF(O9="","",O9)</f>
        <v>31. 7. 2017</v>
      </c>
      <c r="N81" s="209"/>
      <c r="O81" s="209"/>
      <c r="P81" s="20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24</v>
      </c>
      <c r="D83" s="32"/>
      <c r="E83" s="32"/>
      <c r="F83" s="26" t="str">
        <f>E12</f>
        <v xml:space="preserve"> </v>
      </c>
      <c r="G83" s="32"/>
      <c r="H83" s="32"/>
      <c r="I83" s="32"/>
      <c r="J83" s="32"/>
      <c r="K83" s="28" t="s">
        <v>28</v>
      </c>
      <c r="L83" s="32"/>
      <c r="M83" s="188" t="str">
        <f>E18</f>
        <v xml:space="preserve"> </v>
      </c>
      <c r="N83" s="188"/>
      <c r="O83" s="188"/>
      <c r="P83" s="188"/>
      <c r="Q83" s="188"/>
      <c r="R83" s="33"/>
    </row>
    <row r="84" spans="2:47" s="1" customFormat="1" ht="14.45" customHeight="1">
      <c r="B84" s="31"/>
      <c r="C84" s="28" t="s">
        <v>27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30</v>
      </c>
      <c r="L84" s="32"/>
      <c r="M84" s="188" t="str">
        <f>E21</f>
        <v xml:space="preserve"> </v>
      </c>
      <c r="N84" s="188"/>
      <c r="O84" s="188"/>
      <c r="P84" s="188"/>
      <c r="Q84" s="188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17" t="s">
        <v>102</v>
      </c>
      <c r="D86" s="218"/>
      <c r="E86" s="218"/>
      <c r="F86" s="218"/>
      <c r="G86" s="218"/>
      <c r="H86" s="100"/>
      <c r="I86" s="100"/>
      <c r="J86" s="100"/>
      <c r="K86" s="100"/>
      <c r="L86" s="100"/>
      <c r="M86" s="100"/>
      <c r="N86" s="217" t="s">
        <v>103</v>
      </c>
      <c r="O86" s="218"/>
      <c r="P86" s="218"/>
      <c r="Q86" s="218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104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54">
        <f>N126</f>
        <v>0</v>
      </c>
      <c r="O88" s="214"/>
      <c r="P88" s="214"/>
      <c r="Q88" s="214"/>
      <c r="R88" s="33"/>
      <c r="AU88" s="18" t="s">
        <v>105</v>
      </c>
    </row>
    <row r="89" spans="2:47" s="6" customFormat="1" ht="24.95" customHeight="1">
      <c r="B89" s="109"/>
      <c r="C89" s="110"/>
      <c r="D89" s="111" t="s">
        <v>106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97">
        <f>N127</f>
        <v>0</v>
      </c>
      <c r="O89" s="216"/>
      <c r="P89" s="216"/>
      <c r="Q89" s="216"/>
      <c r="R89" s="112"/>
    </row>
    <row r="90" spans="2:47" s="7" customFormat="1" ht="19.899999999999999" customHeight="1">
      <c r="B90" s="113"/>
      <c r="C90" s="114"/>
      <c r="D90" s="115" t="s">
        <v>107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2">
        <f>N128</f>
        <v>0</v>
      </c>
      <c r="O90" s="213"/>
      <c r="P90" s="213"/>
      <c r="Q90" s="213"/>
      <c r="R90" s="116"/>
    </row>
    <row r="91" spans="2:47" s="7" customFormat="1" ht="19.899999999999999" customHeight="1">
      <c r="B91" s="113"/>
      <c r="C91" s="114"/>
      <c r="D91" s="115" t="s">
        <v>108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2">
        <f>N133</f>
        <v>0</v>
      </c>
      <c r="O91" s="213"/>
      <c r="P91" s="213"/>
      <c r="Q91" s="213"/>
      <c r="R91" s="116"/>
    </row>
    <row r="92" spans="2:47" s="7" customFormat="1" ht="19.899999999999999" customHeight="1">
      <c r="B92" s="113"/>
      <c r="C92" s="114"/>
      <c r="D92" s="115" t="s">
        <v>109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2">
        <f>N135</f>
        <v>0</v>
      </c>
      <c r="O92" s="213"/>
      <c r="P92" s="213"/>
      <c r="Q92" s="213"/>
      <c r="R92" s="116"/>
    </row>
    <row r="93" spans="2:47" s="7" customFormat="1" ht="19.899999999999999" customHeight="1">
      <c r="B93" s="113"/>
      <c r="C93" s="114"/>
      <c r="D93" s="115" t="s">
        <v>110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2">
        <f>N146</f>
        <v>0</v>
      </c>
      <c r="O93" s="213"/>
      <c r="P93" s="213"/>
      <c r="Q93" s="213"/>
      <c r="R93" s="116"/>
    </row>
    <row r="94" spans="2:47" s="6" customFormat="1" ht="24.95" customHeight="1">
      <c r="B94" s="109"/>
      <c r="C94" s="110"/>
      <c r="D94" s="111" t="s">
        <v>111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97">
        <f>N164</f>
        <v>0</v>
      </c>
      <c r="O94" s="216"/>
      <c r="P94" s="216"/>
      <c r="Q94" s="216"/>
      <c r="R94" s="112"/>
    </row>
    <row r="95" spans="2:47" s="7" customFormat="1" ht="19.899999999999999" customHeight="1">
      <c r="B95" s="113"/>
      <c r="C95" s="114"/>
      <c r="D95" s="115" t="s">
        <v>112</v>
      </c>
      <c r="E95" s="114"/>
      <c r="F95" s="114"/>
      <c r="G95" s="114"/>
      <c r="H95" s="114"/>
      <c r="I95" s="114"/>
      <c r="J95" s="114"/>
      <c r="K95" s="114"/>
      <c r="L95" s="114"/>
      <c r="M95" s="114"/>
      <c r="N95" s="212">
        <f>N165</f>
        <v>0</v>
      </c>
      <c r="O95" s="213"/>
      <c r="P95" s="213"/>
      <c r="Q95" s="213"/>
      <c r="R95" s="116"/>
    </row>
    <row r="96" spans="2:47" s="7" customFormat="1" ht="19.899999999999999" customHeight="1">
      <c r="B96" s="113"/>
      <c r="C96" s="114"/>
      <c r="D96" s="115" t="s">
        <v>113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12">
        <f>N176</f>
        <v>0</v>
      </c>
      <c r="O96" s="213"/>
      <c r="P96" s="213"/>
      <c r="Q96" s="213"/>
      <c r="R96" s="116"/>
    </row>
    <row r="97" spans="2:21" s="7" customFormat="1" ht="19.899999999999999" customHeight="1">
      <c r="B97" s="113"/>
      <c r="C97" s="114"/>
      <c r="D97" s="115" t="s">
        <v>114</v>
      </c>
      <c r="E97" s="114"/>
      <c r="F97" s="114"/>
      <c r="G97" s="114"/>
      <c r="H97" s="114"/>
      <c r="I97" s="114"/>
      <c r="J97" s="114"/>
      <c r="K97" s="114"/>
      <c r="L97" s="114"/>
      <c r="M97" s="114"/>
      <c r="N97" s="212">
        <f>N181</f>
        <v>0</v>
      </c>
      <c r="O97" s="213"/>
      <c r="P97" s="213"/>
      <c r="Q97" s="213"/>
      <c r="R97" s="116"/>
    </row>
    <row r="98" spans="2:21" s="7" customFormat="1" ht="19.899999999999999" customHeight="1">
      <c r="B98" s="113"/>
      <c r="C98" s="114"/>
      <c r="D98" s="115" t="s">
        <v>115</v>
      </c>
      <c r="E98" s="114"/>
      <c r="F98" s="114"/>
      <c r="G98" s="114"/>
      <c r="H98" s="114"/>
      <c r="I98" s="114"/>
      <c r="J98" s="114"/>
      <c r="K98" s="114"/>
      <c r="L98" s="114"/>
      <c r="M98" s="114"/>
      <c r="N98" s="212">
        <f>N194</f>
        <v>0</v>
      </c>
      <c r="O98" s="213"/>
      <c r="P98" s="213"/>
      <c r="Q98" s="213"/>
      <c r="R98" s="116"/>
    </row>
    <row r="99" spans="2:21" s="7" customFormat="1" ht="19.899999999999999" customHeight="1">
      <c r="B99" s="113"/>
      <c r="C99" s="114"/>
      <c r="D99" s="115" t="s">
        <v>116</v>
      </c>
      <c r="E99" s="114"/>
      <c r="F99" s="114"/>
      <c r="G99" s="114"/>
      <c r="H99" s="114"/>
      <c r="I99" s="114"/>
      <c r="J99" s="114"/>
      <c r="K99" s="114"/>
      <c r="L99" s="114"/>
      <c r="M99" s="114"/>
      <c r="N99" s="212">
        <f>N206</f>
        <v>0</v>
      </c>
      <c r="O99" s="213"/>
      <c r="P99" s="213"/>
      <c r="Q99" s="213"/>
      <c r="R99" s="116"/>
    </row>
    <row r="100" spans="2:21" s="7" customFormat="1" ht="19.899999999999999" customHeight="1">
      <c r="B100" s="113"/>
      <c r="C100" s="114"/>
      <c r="D100" s="115" t="s">
        <v>117</v>
      </c>
      <c r="E100" s="114"/>
      <c r="F100" s="114"/>
      <c r="G100" s="114"/>
      <c r="H100" s="114"/>
      <c r="I100" s="114"/>
      <c r="J100" s="114"/>
      <c r="K100" s="114"/>
      <c r="L100" s="114"/>
      <c r="M100" s="114"/>
      <c r="N100" s="212">
        <f>N211</f>
        <v>0</v>
      </c>
      <c r="O100" s="213"/>
      <c r="P100" s="213"/>
      <c r="Q100" s="213"/>
      <c r="R100" s="116"/>
    </row>
    <row r="101" spans="2:21" s="7" customFormat="1" ht="19.899999999999999" customHeight="1">
      <c r="B101" s="113"/>
      <c r="C101" s="114"/>
      <c r="D101" s="115" t="s">
        <v>118</v>
      </c>
      <c r="E101" s="114"/>
      <c r="F101" s="114"/>
      <c r="G101" s="114"/>
      <c r="H101" s="114"/>
      <c r="I101" s="114"/>
      <c r="J101" s="114"/>
      <c r="K101" s="114"/>
      <c r="L101" s="114"/>
      <c r="M101" s="114"/>
      <c r="N101" s="212">
        <f>N216</f>
        <v>0</v>
      </c>
      <c r="O101" s="213"/>
      <c r="P101" s="213"/>
      <c r="Q101" s="213"/>
      <c r="R101" s="116"/>
    </row>
    <row r="102" spans="2:21" s="7" customFormat="1" ht="19.899999999999999" customHeight="1">
      <c r="B102" s="113"/>
      <c r="C102" s="114"/>
      <c r="D102" s="115" t="s">
        <v>119</v>
      </c>
      <c r="E102" s="114"/>
      <c r="F102" s="114"/>
      <c r="G102" s="114"/>
      <c r="H102" s="114"/>
      <c r="I102" s="114"/>
      <c r="J102" s="114"/>
      <c r="K102" s="114"/>
      <c r="L102" s="114"/>
      <c r="M102" s="114"/>
      <c r="N102" s="212">
        <f>N221</f>
        <v>0</v>
      </c>
      <c r="O102" s="213"/>
      <c r="P102" s="213"/>
      <c r="Q102" s="213"/>
      <c r="R102" s="116"/>
    </row>
    <row r="103" spans="2:21" s="7" customFormat="1" ht="19.899999999999999" customHeight="1">
      <c r="B103" s="113"/>
      <c r="C103" s="114"/>
      <c r="D103" s="115" t="s">
        <v>120</v>
      </c>
      <c r="E103" s="114"/>
      <c r="F103" s="114"/>
      <c r="G103" s="114"/>
      <c r="H103" s="114"/>
      <c r="I103" s="114"/>
      <c r="J103" s="114"/>
      <c r="K103" s="114"/>
      <c r="L103" s="114"/>
      <c r="M103" s="114"/>
      <c r="N103" s="212">
        <f>N224</f>
        <v>0</v>
      </c>
      <c r="O103" s="213"/>
      <c r="P103" s="213"/>
      <c r="Q103" s="213"/>
      <c r="R103" s="116"/>
    </row>
    <row r="104" spans="2:21" s="7" customFormat="1" ht="19.899999999999999" customHeight="1">
      <c r="B104" s="113"/>
      <c r="C104" s="114"/>
      <c r="D104" s="115" t="s">
        <v>121</v>
      </c>
      <c r="E104" s="114"/>
      <c r="F104" s="114"/>
      <c r="G104" s="114"/>
      <c r="H104" s="114"/>
      <c r="I104" s="114"/>
      <c r="J104" s="114"/>
      <c r="K104" s="114"/>
      <c r="L104" s="114"/>
      <c r="M104" s="114"/>
      <c r="N104" s="212">
        <f>N227</f>
        <v>0</v>
      </c>
      <c r="O104" s="213"/>
      <c r="P104" s="213"/>
      <c r="Q104" s="213"/>
      <c r="R104" s="116"/>
    </row>
    <row r="105" spans="2:21" s="7" customFormat="1" ht="19.899999999999999" customHeight="1">
      <c r="B105" s="113"/>
      <c r="C105" s="114"/>
      <c r="D105" s="115" t="s">
        <v>122</v>
      </c>
      <c r="E105" s="114"/>
      <c r="F105" s="114"/>
      <c r="G105" s="114"/>
      <c r="H105" s="114"/>
      <c r="I105" s="114"/>
      <c r="J105" s="114"/>
      <c r="K105" s="114"/>
      <c r="L105" s="114"/>
      <c r="M105" s="114"/>
      <c r="N105" s="212">
        <f>N229</f>
        <v>0</v>
      </c>
      <c r="O105" s="213"/>
      <c r="P105" s="213"/>
      <c r="Q105" s="213"/>
      <c r="R105" s="116"/>
    </row>
    <row r="106" spans="2:21" s="1" customFormat="1" ht="21.75" customHeight="1"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2:21" s="1" customFormat="1" ht="29.25" customHeight="1">
      <c r="B107" s="31"/>
      <c r="C107" s="108" t="s">
        <v>123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214">
        <v>0</v>
      </c>
      <c r="O107" s="215"/>
      <c r="P107" s="215"/>
      <c r="Q107" s="215"/>
      <c r="R107" s="33"/>
      <c r="T107" s="117"/>
      <c r="U107" s="118" t="s">
        <v>35</v>
      </c>
    </row>
    <row r="108" spans="2:21" s="1" customFormat="1" ht="18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21" s="1" customFormat="1" ht="29.25" customHeight="1">
      <c r="B109" s="31"/>
      <c r="C109" s="99" t="s">
        <v>90</v>
      </c>
      <c r="D109" s="100"/>
      <c r="E109" s="100"/>
      <c r="F109" s="100"/>
      <c r="G109" s="100"/>
      <c r="H109" s="100"/>
      <c r="I109" s="100"/>
      <c r="J109" s="100"/>
      <c r="K109" s="100"/>
      <c r="L109" s="155">
        <f>ROUND(SUM(N88+N107),2)</f>
        <v>0</v>
      </c>
      <c r="M109" s="155"/>
      <c r="N109" s="155"/>
      <c r="O109" s="155"/>
      <c r="P109" s="155"/>
      <c r="Q109" s="155"/>
      <c r="R109" s="33"/>
    </row>
    <row r="110" spans="2:21" s="1" customFormat="1" ht="6.95" customHeight="1"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7"/>
    </row>
    <row r="114" spans="2:63" s="1" customFormat="1" ht="6.95" customHeight="1"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60"/>
    </row>
    <row r="115" spans="2:63" s="1" customFormat="1" ht="36.950000000000003" customHeight="1">
      <c r="B115" s="31"/>
      <c r="C115" s="175" t="s">
        <v>778</v>
      </c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33"/>
    </row>
    <row r="116" spans="2:63" s="1" customFormat="1" ht="6.95" customHeight="1"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3"/>
    </row>
    <row r="117" spans="2:63" s="1" customFormat="1" ht="30" customHeight="1">
      <c r="B117" s="31"/>
      <c r="C117" s="28" t="s">
        <v>16</v>
      </c>
      <c r="D117" s="32"/>
      <c r="E117" s="32"/>
      <c r="F117" s="207" t="str">
        <f>F6</f>
        <v>Zlepšenie občianskej infraštruktúry Hromoš</v>
      </c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32"/>
      <c r="R117" s="33"/>
    </row>
    <row r="118" spans="2:63" s="1" customFormat="1" ht="36.950000000000003" customHeight="1">
      <c r="B118" s="31"/>
      <c r="C118" s="65" t="s">
        <v>97</v>
      </c>
      <c r="D118" s="32"/>
      <c r="E118" s="32"/>
      <c r="F118" s="177" t="str">
        <f>F7</f>
        <v>01 - Stavebné úpravy Dom kultúry- Hromoš</v>
      </c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32"/>
      <c r="R118" s="33"/>
    </row>
    <row r="119" spans="2:63" s="1" customFormat="1" ht="6.95" customHeight="1"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3"/>
    </row>
    <row r="120" spans="2:63" s="1" customFormat="1" ht="18" customHeight="1">
      <c r="B120" s="31"/>
      <c r="C120" s="28" t="s">
        <v>20</v>
      </c>
      <c r="D120" s="32"/>
      <c r="E120" s="32"/>
      <c r="F120" s="26" t="str">
        <f>F9</f>
        <v xml:space="preserve"> </v>
      </c>
      <c r="G120" s="32"/>
      <c r="H120" s="32"/>
      <c r="I120" s="32"/>
      <c r="J120" s="32"/>
      <c r="K120" s="28" t="s">
        <v>22</v>
      </c>
      <c r="L120" s="32"/>
      <c r="M120" s="209" t="str">
        <f>IF(O9="","",O9)</f>
        <v>31. 7. 2017</v>
      </c>
      <c r="N120" s="209"/>
      <c r="O120" s="209"/>
      <c r="P120" s="209"/>
      <c r="Q120" s="32"/>
      <c r="R120" s="33"/>
    </row>
    <row r="121" spans="2:63" s="1" customFormat="1" ht="6.95" customHeight="1"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2:63" s="1" customFormat="1" ht="15">
      <c r="B122" s="31"/>
      <c r="C122" s="28" t="s">
        <v>24</v>
      </c>
      <c r="D122" s="32"/>
      <c r="E122" s="32"/>
      <c r="F122" s="26" t="str">
        <f>E12</f>
        <v xml:space="preserve"> </v>
      </c>
      <c r="G122" s="32"/>
      <c r="H122" s="32"/>
      <c r="I122" s="32"/>
      <c r="J122" s="32"/>
      <c r="K122" s="28" t="s">
        <v>28</v>
      </c>
      <c r="L122" s="32"/>
      <c r="M122" s="188" t="str">
        <f>E18</f>
        <v xml:space="preserve"> </v>
      </c>
      <c r="N122" s="188"/>
      <c r="O122" s="188"/>
      <c r="P122" s="188"/>
      <c r="Q122" s="188"/>
      <c r="R122" s="33"/>
    </row>
    <row r="123" spans="2:63" s="1" customFormat="1" ht="14.45" customHeight="1">
      <c r="B123" s="31"/>
      <c r="C123" s="28" t="s">
        <v>27</v>
      </c>
      <c r="D123" s="32"/>
      <c r="E123" s="32"/>
      <c r="F123" s="26" t="str">
        <f>IF(E15="","",E15)</f>
        <v xml:space="preserve"> </v>
      </c>
      <c r="G123" s="32"/>
      <c r="H123" s="32"/>
      <c r="I123" s="32"/>
      <c r="J123" s="32"/>
      <c r="K123" s="28" t="s">
        <v>30</v>
      </c>
      <c r="L123" s="32"/>
      <c r="M123" s="188" t="str">
        <f>E21</f>
        <v xml:space="preserve"> </v>
      </c>
      <c r="N123" s="188"/>
      <c r="O123" s="188"/>
      <c r="P123" s="188"/>
      <c r="Q123" s="188"/>
      <c r="R123" s="33"/>
    </row>
    <row r="124" spans="2:63" s="1" customFormat="1" ht="10.35" customHeight="1"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3"/>
    </row>
    <row r="125" spans="2:63" s="8" customFormat="1" ht="29.25" customHeight="1">
      <c r="B125" s="119"/>
      <c r="C125" s="120" t="s">
        <v>124</v>
      </c>
      <c r="D125" s="121" t="s">
        <v>125</v>
      </c>
      <c r="E125" s="121" t="s">
        <v>53</v>
      </c>
      <c r="F125" s="210" t="s">
        <v>126</v>
      </c>
      <c r="G125" s="210"/>
      <c r="H125" s="210"/>
      <c r="I125" s="210"/>
      <c r="J125" s="121" t="s">
        <v>127</v>
      </c>
      <c r="K125" s="121" t="s">
        <v>128</v>
      </c>
      <c r="L125" s="210" t="s">
        <v>129</v>
      </c>
      <c r="M125" s="210"/>
      <c r="N125" s="210" t="s">
        <v>103</v>
      </c>
      <c r="O125" s="210"/>
      <c r="P125" s="210"/>
      <c r="Q125" s="211"/>
      <c r="R125" s="122"/>
      <c r="T125" s="72" t="s">
        <v>130</v>
      </c>
      <c r="U125" s="73" t="s">
        <v>35</v>
      </c>
      <c r="V125" s="73" t="s">
        <v>131</v>
      </c>
      <c r="W125" s="73" t="s">
        <v>132</v>
      </c>
      <c r="X125" s="73" t="s">
        <v>133</v>
      </c>
      <c r="Y125" s="73" t="s">
        <v>134</v>
      </c>
      <c r="Z125" s="73" t="s">
        <v>135</v>
      </c>
      <c r="AA125" s="74" t="s">
        <v>136</v>
      </c>
    </row>
    <row r="126" spans="2:63" s="1" customFormat="1" ht="29.25" customHeight="1">
      <c r="B126" s="31"/>
      <c r="C126" s="76" t="s">
        <v>99</v>
      </c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194">
        <f>BK126</f>
        <v>0</v>
      </c>
      <c r="O126" s="195"/>
      <c r="P126" s="195"/>
      <c r="Q126" s="195"/>
      <c r="R126" s="33"/>
      <c r="T126" s="75"/>
      <c r="U126" s="47"/>
      <c r="V126" s="47"/>
      <c r="W126" s="123">
        <f>W127+W164</f>
        <v>0</v>
      </c>
      <c r="X126" s="47"/>
      <c r="Y126" s="123">
        <f>Y127+Y164</f>
        <v>94.877499999999984</v>
      </c>
      <c r="Z126" s="47"/>
      <c r="AA126" s="124">
        <f>AA127+AA164</f>
        <v>0</v>
      </c>
      <c r="AT126" s="18" t="s">
        <v>70</v>
      </c>
      <c r="AU126" s="18" t="s">
        <v>105</v>
      </c>
      <c r="BK126" s="125">
        <f>BK127+BK164</f>
        <v>0</v>
      </c>
    </row>
    <row r="127" spans="2:63" s="9" customFormat="1" ht="37.35" customHeight="1">
      <c r="B127" s="126"/>
      <c r="C127" s="127"/>
      <c r="D127" s="128" t="s">
        <v>106</v>
      </c>
      <c r="E127" s="128"/>
      <c r="F127" s="128"/>
      <c r="G127" s="128"/>
      <c r="H127" s="128"/>
      <c r="I127" s="128"/>
      <c r="J127" s="128"/>
      <c r="K127" s="128"/>
      <c r="L127" s="128"/>
      <c r="M127" s="128"/>
      <c r="N127" s="196">
        <f>BK127</f>
        <v>0</v>
      </c>
      <c r="O127" s="197"/>
      <c r="P127" s="197"/>
      <c r="Q127" s="197"/>
      <c r="R127" s="129"/>
      <c r="T127" s="130"/>
      <c r="U127" s="127"/>
      <c r="V127" s="127"/>
      <c r="W127" s="131">
        <f>W128+W133+W135+W146</f>
        <v>0</v>
      </c>
      <c r="X127" s="127"/>
      <c r="Y127" s="131">
        <f>Y128+Y133+Y135+Y146</f>
        <v>68.286759999999987</v>
      </c>
      <c r="Z127" s="127"/>
      <c r="AA127" s="132">
        <f>AA128+AA133+AA135+AA146</f>
        <v>0</v>
      </c>
      <c r="AR127" s="133" t="s">
        <v>79</v>
      </c>
      <c r="AT127" s="134" t="s">
        <v>70</v>
      </c>
      <c r="AU127" s="134" t="s">
        <v>71</v>
      </c>
      <c r="AY127" s="133" t="s">
        <v>137</v>
      </c>
      <c r="BK127" s="135">
        <f>BK128+BK133+BK135+BK146</f>
        <v>0</v>
      </c>
    </row>
    <row r="128" spans="2:63" s="9" customFormat="1" ht="19.899999999999999" customHeight="1">
      <c r="B128" s="126"/>
      <c r="C128" s="127"/>
      <c r="D128" s="136" t="s">
        <v>107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198">
        <f>BK128</f>
        <v>0</v>
      </c>
      <c r="O128" s="199"/>
      <c r="P128" s="199"/>
      <c r="Q128" s="199"/>
      <c r="R128" s="129"/>
      <c r="T128" s="130"/>
      <c r="U128" s="127"/>
      <c r="V128" s="127"/>
      <c r="W128" s="131">
        <f>SUM(W129:W132)</f>
        <v>0</v>
      </c>
      <c r="X128" s="127"/>
      <c r="Y128" s="131">
        <f>SUM(Y129:Y132)</f>
        <v>5.4452600000000109</v>
      </c>
      <c r="Z128" s="127"/>
      <c r="AA128" s="132">
        <f>SUM(AA129:AA132)</f>
        <v>0</v>
      </c>
      <c r="AR128" s="133" t="s">
        <v>79</v>
      </c>
      <c r="AT128" s="134" t="s">
        <v>70</v>
      </c>
      <c r="AU128" s="134" t="s">
        <v>79</v>
      </c>
      <c r="AY128" s="133" t="s">
        <v>137</v>
      </c>
      <c r="BK128" s="135">
        <f>SUM(BK129:BK132)</f>
        <v>0</v>
      </c>
    </row>
    <row r="129" spans="2:65" s="1" customFormat="1" ht="25.5" customHeight="1">
      <c r="B129" s="137"/>
      <c r="C129" s="138" t="s">
        <v>138</v>
      </c>
      <c r="D129" s="138" t="s">
        <v>139</v>
      </c>
      <c r="E129" s="139" t="s">
        <v>140</v>
      </c>
      <c r="F129" s="192" t="s">
        <v>141</v>
      </c>
      <c r="G129" s="192"/>
      <c r="H129" s="192"/>
      <c r="I129" s="192"/>
      <c r="J129" s="140" t="s">
        <v>142</v>
      </c>
      <c r="K129" s="141">
        <v>5</v>
      </c>
      <c r="L129" s="193"/>
      <c r="M129" s="193"/>
      <c r="N129" s="193">
        <f>ROUND(L129*K129,2)</f>
        <v>0</v>
      </c>
      <c r="O129" s="193"/>
      <c r="P129" s="193"/>
      <c r="Q129" s="193"/>
      <c r="R129" s="142"/>
      <c r="T129" s="143" t="s">
        <v>5</v>
      </c>
      <c r="U129" s="40" t="s">
        <v>38</v>
      </c>
      <c r="V129" s="144">
        <v>0</v>
      </c>
      <c r="W129" s="144">
        <f>V129*K129</f>
        <v>0</v>
      </c>
      <c r="X129" s="144">
        <v>6.1192000000000003E-2</v>
      </c>
      <c r="Y129" s="144">
        <f>X129*K129</f>
        <v>0.30596000000000001</v>
      </c>
      <c r="Z129" s="144">
        <v>0</v>
      </c>
      <c r="AA129" s="145">
        <f>Z129*K129</f>
        <v>0</v>
      </c>
      <c r="AR129" s="18" t="s">
        <v>143</v>
      </c>
      <c r="AT129" s="18" t="s">
        <v>139</v>
      </c>
      <c r="AU129" s="18" t="s">
        <v>144</v>
      </c>
      <c r="AY129" s="18" t="s">
        <v>137</v>
      </c>
      <c r="BE129" s="146">
        <f>IF(U129="základná",N129,0)</f>
        <v>0</v>
      </c>
      <c r="BF129" s="146">
        <f>IF(U129="znížená",N129,0)</f>
        <v>0</v>
      </c>
      <c r="BG129" s="146">
        <f>IF(U129="zákl. prenesená",N129,0)</f>
        <v>0</v>
      </c>
      <c r="BH129" s="146">
        <f>IF(U129="zníž. prenesená",N129,0)</f>
        <v>0</v>
      </c>
      <c r="BI129" s="146">
        <f>IF(U129="nulová",N129,0)</f>
        <v>0</v>
      </c>
      <c r="BJ129" s="18" t="s">
        <v>144</v>
      </c>
      <c r="BK129" s="146">
        <f>ROUND(L129*K129,2)</f>
        <v>0</v>
      </c>
      <c r="BL129" s="18" t="s">
        <v>143</v>
      </c>
      <c r="BM129" s="18" t="s">
        <v>79</v>
      </c>
    </row>
    <row r="130" spans="2:65" s="1" customFormat="1" ht="25.5" customHeight="1">
      <c r="B130" s="137"/>
      <c r="C130" s="138" t="s">
        <v>145</v>
      </c>
      <c r="D130" s="138" t="s">
        <v>139</v>
      </c>
      <c r="E130" s="139" t="s">
        <v>146</v>
      </c>
      <c r="F130" s="192" t="s">
        <v>147</v>
      </c>
      <c r="G130" s="192"/>
      <c r="H130" s="192"/>
      <c r="I130" s="192"/>
      <c r="J130" s="140" t="s">
        <v>142</v>
      </c>
      <c r="K130" s="141">
        <v>5</v>
      </c>
      <c r="L130" s="193"/>
      <c r="M130" s="193"/>
      <c r="N130" s="193">
        <f>ROUND(L130*K130,2)</f>
        <v>0</v>
      </c>
      <c r="O130" s="193"/>
      <c r="P130" s="193"/>
      <c r="Q130" s="193"/>
      <c r="R130" s="142"/>
      <c r="T130" s="143" t="s">
        <v>5</v>
      </c>
      <c r="U130" s="40" t="s">
        <v>38</v>
      </c>
      <c r="V130" s="144">
        <v>0</v>
      </c>
      <c r="W130" s="144">
        <f>V130*K130</f>
        <v>0</v>
      </c>
      <c r="X130" s="144">
        <v>0</v>
      </c>
      <c r="Y130" s="144">
        <f>X130*K130</f>
        <v>0</v>
      </c>
      <c r="Z130" s="144">
        <v>0</v>
      </c>
      <c r="AA130" s="145">
        <f>Z130*K130</f>
        <v>0</v>
      </c>
      <c r="AR130" s="18" t="s">
        <v>143</v>
      </c>
      <c r="AT130" s="18" t="s">
        <v>139</v>
      </c>
      <c r="AU130" s="18" t="s">
        <v>144</v>
      </c>
      <c r="AY130" s="18" t="s">
        <v>137</v>
      </c>
      <c r="BE130" s="146">
        <f>IF(U130="základná",N130,0)</f>
        <v>0</v>
      </c>
      <c r="BF130" s="146">
        <f>IF(U130="znížená",N130,0)</f>
        <v>0</v>
      </c>
      <c r="BG130" s="146">
        <f>IF(U130="zákl. prenesená",N130,0)</f>
        <v>0</v>
      </c>
      <c r="BH130" s="146">
        <f>IF(U130="zníž. prenesená",N130,0)</f>
        <v>0</v>
      </c>
      <c r="BI130" s="146">
        <f>IF(U130="nulová",N130,0)</f>
        <v>0</v>
      </c>
      <c r="BJ130" s="18" t="s">
        <v>144</v>
      </c>
      <c r="BK130" s="146">
        <f>ROUND(L130*K130,2)</f>
        <v>0</v>
      </c>
      <c r="BL130" s="18" t="s">
        <v>143</v>
      </c>
      <c r="BM130" s="18" t="s">
        <v>144</v>
      </c>
    </row>
    <row r="131" spans="2:65" s="1" customFormat="1" ht="25.5" customHeight="1">
      <c r="B131" s="137"/>
      <c r="C131" s="138" t="s">
        <v>148</v>
      </c>
      <c r="D131" s="138" t="s">
        <v>139</v>
      </c>
      <c r="E131" s="139" t="s">
        <v>149</v>
      </c>
      <c r="F131" s="192" t="s">
        <v>150</v>
      </c>
      <c r="G131" s="192"/>
      <c r="H131" s="192"/>
      <c r="I131" s="192"/>
      <c r="J131" s="140" t="s">
        <v>142</v>
      </c>
      <c r="K131" s="141">
        <v>35.5</v>
      </c>
      <c r="L131" s="193"/>
      <c r="M131" s="193"/>
      <c r="N131" s="193">
        <f>ROUND(L131*K131,2)</f>
        <v>0</v>
      </c>
      <c r="O131" s="193"/>
      <c r="P131" s="193"/>
      <c r="Q131" s="193"/>
      <c r="R131" s="142"/>
      <c r="T131" s="143" t="s">
        <v>5</v>
      </c>
      <c r="U131" s="40" t="s">
        <v>38</v>
      </c>
      <c r="V131" s="144">
        <v>0</v>
      </c>
      <c r="W131" s="144">
        <f>V131*K131</f>
        <v>0</v>
      </c>
      <c r="X131" s="144">
        <v>0.144580563380282</v>
      </c>
      <c r="Y131" s="144">
        <f>X131*K131</f>
        <v>5.1326100000000112</v>
      </c>
      <c r="Z131" s="144">
        <v>0</v>
      </c>
      <c r="AA131" s="145">
        <f>Z131*K131</f>
        <v>0</v>
      </c>
      <c r="AR131" s="18" t="s">
        <v>143</v>
      </c>
      <c r="AT131" s="18" t="s">
        <v>139</v>
      </c>
      <c r="AU131" s="18" t="s">
        <v>144</v>
      </c>
      <c r="AY131" s="18" t="s">
        <v>137</v>
      </c>
      <c r="BE131" s="146">
        <f>IF(U131="základná",N131,0)</f>
        <v>0</v>
      </c>
      <c r="BF131" s="146">
        <f>IF(U131="znížená",N131,0)</f>
        <v>0</v>
      </c>
      <c r="BG131" s="146">
        <f>IF(U131="zákl. prenesená",N131,0)</f>
        <v>0</v>
      </c>
      <c r="BH131" s="146">
        <f>IF(U131="zníž. prenesená",N131,0)</f>
        <v>0</v>
      </c>
      <c r="BI131" s="146">
        <f>IF(U131="nulová",N131,0)</f>
        <v>0</v>
      </c>
      <c r="BJ131" s="18" t="s">
        <v>144</v>
      </c>
      <c r="BK131" s="146">
        <f>ROUND(L131*K131,2)</f>
        <v>0</v>
      </c>
      <c r="BL131" s="18" t="s">
        <v>143</v>
      </c>
      <c r="BM131" s="18" t="s">
        <v>151</v>
      </c>
    </row>
    <row r="132" spans="2:65" s="1" customFormat="1" ht="25.5" customHeight="1">
      <c r="B132" s="137"/>
      <c r="C132" s="138" t="s">
        <v>152</v>
      </c>
      <c r="D132" s="138" t="s">
        <v>139</v>
      </c>
      <c r="E132" s="139" t="s">
        <v>153</v>
      </c>
      <c r="F132" s="192" t="s">
        <v>154</v>
      </c>
      <c r="G132" s="192"/>
      <c r="H132" s="192"/>
      <c r="I132" s="192"/>
      <c r="J132" s="140" t="s">
        <v>155</v>
      </c>
      <c r="K132" s="141">
        <v>20</v>
      </c>
      <c r="L132" s="193"/>
      <c r="M132" s="193"/>
      <c r="N132" s="193">
        <f>ROUND(L132*K132,2)</f>
        <v>0</v>
      </c>
      <c r="O132" s="193"/>
      <c r="P132" s="193"/>
      <c r="Q132" s="193"/>
      <c r="R132" s="142"/>
      <c r="T132" s="143" t="s">
        <v>5</v>
      </c>
      <c r="U132" s="40" t="s">
        <v>38</v>
      </c>
      <c r="V132" s="144">
        <v>0</v>
      </c>
      <c r="W132" s="144">
        <f>V132*K132</f>
        <v>0</v>
      </c>
      <c r="X132" s="144">
        <v>3.345E-4</v>
      </c>
      <c r="Y132" s="144">
        <f>X132*K132</f>
        <v>6.6899999999999998E-3</v>
      </c>
      <c r="Z132" s="144">
        <v>0</v>
      </c>
      <c r="AA132" s="145">
        <f>Z132*K132</f>
        <v>0</v>
      </c>
      <c r="AR132" s="18" t="s">
        <v>143</v>
      </c>
      <c r="AT132" s="18" t="s">
        <v>139</v>
      </c>
      <c r="AU132" s="18" t="s">
        <v>144</v>
      </c>
      <c r="AY132" s="18" t="s">
        <v>137</v>
      </c>
      <c r="BE132" s="146">
        <f>IF(U132="základná",N132,0)</f>
        <v>0</v>
      </c>
      <c r="BF132" s="146">
        <f>IF(U132="znížená",N132,0)</f>
        <v>0</v>
      </c>
      <c r="BG132" s="146">
        <f>IF(U132="zákl. prenesená",N132,0)</f>
        <v>0</v>
      </c>
      <c r="BH132" s="146">
        <f>IF(U132="zníž. prenesená",N132,0)</f>
        <v>0</v>
      </c>
      <c r="BI132" s="146">
        <f>IF(U132="nulová",N132,0)</f>
        <v>0</v>
      </c>
      <c r="BJ132" s="18" t="s">
        <v>144</v>
      </c>
      <c r="BK132" s="146">
        <f>ROUND(L132*K132,2)</f>
        <v>0</v>
      </c>
      <c r="BL132" s="18" t="s">
        <v>143</v>
      </c>
      <c r="BM132" s="18" t="s">
        <v>143</v>
      </c>
    </row>
    <row r="133" spans="2:65" s="9" customFormat="1" ht="29.85" customHeight="1">
      <c r="B133" s="126"/>
      <c r="C133" s="127"/>
      <c r="D133" s="136" t="s">
        <v>108</v>
      </c>
      <c r="E133" s="136"/>
      <c r="F133" s="136"/>
      <c r="G133" s="136"/>
      <c r="H133" s="136"/>
      <c r="I133" s="136"/>
      <c r="J133" s="136"/>
      <c r="K133" s="136"/>
      <c r="L133" s="136"/>
      <c r="M133" s="136"/>
      <c r="N133" s="200">
        <f>BK133</f>
        <v>0</v>
      </c>
      <c r="O133" s="201"/>
      <c r="P133" s="201"/>
      <c r="Q133" s="201"/>
      <c r="R133" s="129"/>
      <c r="T133" s="130"/>
      <c r="U133" s="127"/>
      <c r="V133" s="127"/>
      <c r="W133" s="131">
        <f>W134</f>
        <v>0</v>
      </c>
      <c r="X133" s="127"/>
      <c r="Y133" s="131">
        <f>Y134</f>
        <v>1.1065</v>
      </c>
      <c r="Z133" s="127"/>
      <c r="AA133" s="132">
        <f>AA134</f>
        <v>0</v>
      </c>
      <c r="AR133" s="133" t="s">
        <v>79</v>
      </c>
      <c r="AT133" s="134" t="s">
        <v>70</v>
      </c>
      <c r="AU133" s="134" t="s">
        <v>79</v>
      </c>
      <c r="AY133" s="133" t="s">
        <v>137</v>
      </c>
      <c r="BK133" s="135">
        <f>BK134</f>
        <v>0</v>
      </c>
    </row>
    <row r="134" spans="2:65" s="1" customFormat="1" ht="25.5" customHeight="1">
      <c r="B134" s="137"/>
      <c r="C134" s="138" t="s">
        <v>156</v>
      </c>
      <c r="D134" s="138" t="s">
        <v>139</v>
      </c>
      <c r="E134" s="139" t="s">
        <v>157</v>
      </c>
      <c r="F134" s="192" t="s">
        <v>158</v>
      </c>
      <c r="G134" s="192"/>
      <c r="H134" s="192"/>
      <c r="I134" s="192"/>
      <c r="J134" s="140" t="s">
        <v>159</v>
      </c>
      <c r="K134" s="141">
        <v>0.5</v>
      </c>
      <c r="L134" s="193"/>
      <c r="M134" s="193"/>
      <c r="N134" s="193">
        <f>ROUND(L134*K134,2)</f>
        <v>0</v>
      </c>
      <c r="O134" s="193"/>
      <c r="P134" s="193"/>
      <c r="Q134" s="193"/>
      <c r="R134" s="142"/>
      <c r="T134" s="143" t="s">
        <v>5</v>
      </c>
      <c r="U134" s="40" t="s">
        <v>38</v>
      </c>
      <c r="V134" s="144">
        <v>0</v>
      </c>
      <c r="W134" s="144">
        <f>V134*K134</f>
        <v>0</v>
      </c>
      <c r="X134" s="144">
        <v>2.2130000000000001</v>
      </c>
      <c r="Y134" s="144">
        <f>X134*K134</f>
        <v>1.1065</v>
      </c>
      <c r="Z134" s="144">
        <v>0</v>
      </c>
      <c r="AA134" s="145">
        <f>Z134*K134</f>
        <v>0</v>
      </c>
      <c r="AR134" s="18" t="s">
        <v>143</v>
      </c>
      <c r="AT134" s="18" t="s">
        <v>139</v>
      </c>
      <c r="AU134" s="18" t="s">
        <v>144</v>
      </c>
      <c r="AY134" s="18" t="s">
        <v>137</v>
      </c>
      <c r="BE134" s="146">
        <f>IF(U134="základná",N134,0)</f>
        <v>0</v>
      </c>
      <c r="BF134" s="146">
        <f>IF(U134="znížená",N134,0)</f>
        <v>0</v>
      </c>
      <c r="BG134" s="146">
        <f>IF(U134="zákl. prenesená",N134,0)</f>
        <v>0</v>
      </c>
      <c r="BH134" s="146">
        <f>IF(U134="zníž. prenesená",N134,0)</f>
        <v>0</v>
      </c>
      <c r="BI134" s="146">
        <f>IF(U134="nulová",N134,0)</f>
        <v>0</v>
      </c>
      <c r="BJ134" s="18" t="s">
        <v>144</v>
      </c>
      <c r="BK134" s="146">
        <f>ROUND(L134*K134,2)</f>
        <v>0</v>
      </c>
      <c r="BL134" s="18" t="s">
        <v>143</v>
      </c>
      <c r="BM134" s="18" t="s">
        <v>160</v>
      </c>
    </row>
    <row r="135" spans="2:65" s="9" customFormat="1" ht="29.85" customHeight="1">
      <c r="B135" s="126"/>
      <c r="C135" s="127"/>
      <c r="D135" s="136" t="s">
        <v>109</v>
      </c>
      <c r="E135" s="136"/>
      <c r="F135" s="136"/>
      <c r="G135" s="136"/>
      <c r="H135" s="136"/>
      <c r="I135" s="136"/>
      <c r="J135" s="136"/>
      <c r="K135" s="136"/>
      <c r="L135" s="136"/>
      <c r="M135" s="136"/>
      <c r="N135" s="200">
        <f>BK135</f>
        <v>0</v>
      </c>
      <c r="O135" s="201"/>
      <c r="P135" s="201"/>
      <c r="Q135" s="201"/>
      <c r="R135" s="129"/>
      <c r="T135" s="130"/>
      <c r="U135" s="127"/>
      <c r="V135" s="127"/>
      <c r="W135" s="131">
        <f>SUM(W136:W145)</f>
        <v>0</v>
      </c>
      <c r="X135" s="127"/>
      <c r="Y135" s="131">
        <f>SUM(Y136:Y145)</f>
        <v>60.283059999999963</v>
      </c>
      <c r="Z135" s="127"/>
      <c r="AA135" s="132">
        <f>SUM(AA136:AA145)</f>
        <v>0</v>
      </c>
      <c r="AR135" s="133" t="s">
        <v>79</v>
      </c>
      <c r="AT135" s="134" t="s">
        <v>70</v>
      </c>
      <c r="AU135" s="134" t="s">
        <v>79</v>
      </c>
      <c r="AY135" s="133" t="s">
        <v>137</v>
      </c>
      <c r="BK135" s="135">
        <f>SUM(BK136:BK145)</f>
        <v>0</v>
      </c>
    </row>
    <row r="136" spans="2:65" s="1" customFormat="1" ht="38.25" customHeight="1">
      <c r="B136" s="137"/>
      <c r="C136" s="138" t="s">
        <v>161</v>
      </c>
      <c r="D136" s="138" t="s">
        <v>139</v>
      </c>
      <c r="E136" s="139" t="s">
        <v>162</v>
      </c>
      <c r="F136" s="192" t="s">
        <v>163</v>
      </c>
      <c r="G136" s="192"/>
      <c r="H136" s="192"/>
      <c r="I136" s="192"/>
      <c r="J136" s="140" t="s">
        <v>142</v>
      </c>
      <c r="K136" s="141">
        <v>23</v>
      </c>
      <c r="L136" s="193"/>
      <c r="M136" s="193"/>
      <c r="N136" s="193">
        <f t="shared" ref="N136:N145" si="0">ROUND(L136*K136,2)</f>
        <v>0</v>
      </c>
      <c r="O136" s="193"/>
      <c r="P136" s="193"/>
      <c r="Q136" s="193"/>
      <c r="R136" s="142"/>
      <c r="T136" s="143" t="s">
        <v>5</v>
      </c>
      <c r="U136" s="40" t="s">
        <v>38</v>
      </c>
      <c r="V136" s="144">
        <v>0</v>
      </c>
      <c r="W136" s="144">
        <f t="shared" ref="W136:W145" si="1">V136*K136</f>
        <v>0</v>
      </c>
      <c r="X136" s="144">
        <v>0</v>
      </c>
      <c r="Y136" s="144">
        <f t="shared" ref="Y136:Y145" si="2">X136*K136</f>
        <v>0</v>
      </c>
      <c r="Z136" s="144">
        <v>0</v>
      </c>
      <c r="AA136" s="145">
        <f t="shared" ref="AA136:AA145" si="3">Z136*K136</f>
        <v>0</v>
      </c>
      <c r="AR136" s="18" t="s">
        <v>143</v>
      </c>
      <c r="AT136" s="18" t="s">
        <v>139</v>
      </c>
      <c r="AU136" s="18" t="s">
        <v>144</v>
      </c>
      <c r="AY136" s="18" t="s">
        <v>137</v>
      </c>
      <c r="BE136" s="146">
        <f t="shared" ref="BE136:BE145" si="4">IF(U136="základná",N136,0)</f>
        <v>0</v>
      </c>
      <c r="BF136" s="146">
        <f t="shared" ref="BF136:BF145" si="5">IF(U136="znížená",N136,0)</f>
        <v>0</v>
      </c>
      <c r="BG136" s="146">
        <f t="shared" ref="BG136:BG145" si="6">IF(U136="zákl. prenesená",N136,0)</f>
        <v>0</v>
      </c>
      <c r="BH136" s="146">
        <f t="shared" ref="BH136:BH145" si="7">IF(U136="zníž. prenesená",N136,0)</f>
        <v>0</v>
      </c>
      <c r="BI136" s="146">
        <f t="shared" ref="BI136:BI145" si="8">IF(U136="nulová",N136,0)</f>
        <v>0</v>
      </c>
      <c r="BJ136" s="18" t="s">
        <v>144</v>
      </c>
      <c r="BK136" s="146">
        <f t="shared" ref="BK136:BK145" si="9">ROUND(L136*K136,2)</f>
        <v>0</v>
      </c>
      <c r="BL136" s="18" t="s">
        <v>143</v>
      </c>
      <c r="BM136" s="18" t="s">
        <v>164</v>
      </c>
    </row>
    <row r="137" spans="2:65" s="1" customFormat="1" ht="38.25" customHeight="1">
      <c r="B137" s="137"/>
      <c r="C137" s="138" t="s">
        <v>165</v>
      </c>
      <c r="D137" s="138" t="s">
        <v>139</v>
      </c>
      <c r="E137" s="139" t="s">
        <v>166</v>
      </c>
      <c r="F137" s="192" t="s">
        <v>167</v>
      </c>
      <c r="G137" s="192"/>
      <c r="H137" s="192"/>
      <c r="I137" s="192"/>
      <c r="J137" s="140" t="s">
        <v>142</v>
      </c>
      <c r="K137" s="141">
        <v>23</v>
      </c>
      <c r="L137" s="193"/>
      <c r="M137" s="193"/>
      <c r="N137" s="193">
        <f t="shared" si="0"/>
        <v>0</v>
      </c>
      <c r="O137" s="193"/>
      <c r="P137" s="193"/>
      <c r="Q137" s="193"/>
      <c r="R137" s="142"/>
      <c r="T137" s="143" t="s">
        <v>5</v>
      </c>
      <c r="U137" s="40" t="s">
        <v>38</v>
      </c>
      <c r="V137" s="144">
        <v>0</v>
      </c>
      <c r="W137" s="144">
        <f t="shared" si="1"/>
        <v>0</v>
      </c>
      <c r="X137" s="144">
        <v>6.91734782608696E-2</v>
      </c>
      <c r="Y137" s="144">
        <f t="shared" si="2"/>
        <v>1.5909900000000008</v>
      </c>
      <c r="Z137" s="144">
        <v>0</v>
      </c>
      <c r="AA137" s="145">
        <f t="shared" si="3"/>
        <v>0</v>
      </c>
      <c r="AR137" s="18" t="s">
        <v>143</v>
      </c>
      <c r="AT137" s="18" t="s">
        <v>139</v>
      </c>
      <c r="AU137" s="18" t="s">
        <v>144</v>
      </c>
      <c r="AY137" s="18" t="s">
        <v>137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8" t="s">
        <v>144</v>
      </c>
      <c r="BK137" s="146">
        <f t="shared" si="9"/>
        <v>0</v>
      </c>
      <c r="BL137" s="18" t="s">
        <v>143</v>
      </c>
      <c r="BM137" s="18" t="s">
        <v>168</v>
      </c>
    </row>
    <row r="138" spans="2:65" s="1" customFormat="1" ht="38.25" customHeight="1">
      <c r="B138" s="137"/>
      <c r="C138" s="138" t="s">
        <v>169</v>
      </c>
      <c r="D138" s="138" t="s">
        <v>139</v>
      </c>
      <c r="E138" s="139" t="s">
        <v>170</v>
      </c>
      <c r="F138" s="192" t="s">
        <v>171</v>
      </c>
      <c r="G138" s="192"/>
      <c r="H138" s="192"/>
      <c r="I138" s="192"/>
      <c r="J138" s="140" t="s">
        <v>142</v>
      </c>
      <c r="K138" s="141">
        <v>23</v>
      </c>
      <c r="L138" s="193"/>
      <c r="M138" s="193"/>
      <c r="N138" s="193">
        <f t="shared" si="0"/>
        <v>0</v>
      </c>
      <c r="O138" s="193"/>
      <c r="P138" s="193"/>
      <c r="Q138" s="193"/>
      <c r="R138" s="142"/>
      <c r="T138" s="143" t="s">
        <v>5</v>
      </c>
      <c r="U138" s="40" t="s">
        <v>38</v>
      </c>
      <c r="V138" s="144">
        <v>0</v>
      </c>
      <c r="W138" s="144">
        <f t="shared" si="1"/>
        <v>0</v>
      </c>
      <c r="X138" s="144">
        <v>5.5373478260869601E-2</v>
      </c>
      <c r="Y138" s="144">
        <f t="shared" si="2"/>
        <v>1.2735900000000009</v>
      </c>
      <c r="Z138" s="144">
        <v>0</v>
      </c>
      <c r="AA138" s="145">
        <f t="shared" si="3"/>
        <v>0</v>
      </c>
      <c r="AR138" s="18" t="s">
        <v>143</v>
      </c>
      <c r="AT138" s="18" t="s">
        <v>139</v>
      </c>
      <c r="AU138" s="18" t="s">
        <v>144</v>
      </c>
      <c r="AY138" s="18" t="s">
        <v>137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8" t="s">
        <v>144</v>
      </c>
      <c r="BK138" s="146">
        <f t="shared" si="9"/>
        <v>0</v>
      </c>
      <c r="BL138" s="18" t="s">
        <v>143</v>
      </c>
      <c r="BM138" s="18" t="s">
        <v>172</v>
      </c>
    </row>
    <row r="139" spans="2:65" s="1" customFormat="1" ht="16.5" customHeight="1">
      <c r="B139" s="137"/>
      <c r="C139" s="138" t="s">
        <v>173</v>
      </c>
      <c r="D139" s="138" t="s">
        <v>139</v>
      </c>
      <c r="E139" s="139" t="s">
        <v>174</v>
      </c>
      <c r="F139" s="192" t="s">
        <v>175</v>
      </c>
      <c r="G139" s="192"/>
      <c r="H139" s="192"/>
      <c r="I139" s="192"/>
      <c r="J139" s="140" t="s">
        <v>142</v>
      </c>
      <c r="K139" s="141">
        <v>847.2</v>
      </c>
      <c r="L139" s="193"/>
      <c r="M139" s="193"/>
      <c r="N139" s="193">
        <f t="shared" si="0"/>
        <v>0</v>
      </c>
      <c r="O139" s="193"/>
      <c r="P139" s="193"/>
      <c r="Q139" s="193"/>
      <c r="R139" s="142"/>
      <c r="T139" s="143" t="s">
        <v>5</v>
      </c>
      <c r="U139" s="40" t="s">
        <v>38</v>
      </c>
      <c r="V139" s="144">
        <v>0</v>
      </c>
      <c r="W139" s="144">
        <f t="shared" si="1"/>
        <v>0</v>
      </c>
      <c r="X139" s="144">
        <v>1.6799999999999999E-2</v>
      </c>
      <c r="Y139" s="144">
        <f t="shared" si="2"/>
        <v>14.23296</v>
      </c>
      <c r="Z139" s="144">
        <v>0</v>
      </c>
      <c r="AA139" s="145">
        <f t="shared" si="3"/>
        <v>0</v>
      </c>
      <c r="AR139" s="18" t="s">
        <v>143</v>
      </c>
      <c r="AT139" s="18" t="s">
        <v>139</v>
      </c>
      <c r="AU139" s="18" t="s">
        <v>144</v>
      </c>
      <c r="AY139" s="18" t="s">
        <v>137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8" t="s">
        <v>144</v>
      </c>
      <c r="BK139" s="146">
        <f t="shared" si="9"/>
        <v>0</v>
      </c>
      <c r="BL139" s="18" t="s">
        <v>143</v>
      </c>
      <c r="BM139" s="18" t="s">
        <v>176</v>
      </c>
    </row>
    <row r="140" spans="2:65" s="1" customFormat="1" ht="16.5" customHeight="1">
      <c r="B140" s="137"/>
      <c r="C140" s="138" t="s">
        <v>177</v>
      </c>
      <c r="D140" s="138" t="s">
        <v>139</v>
      </c>
      <c r="E140" s="139" t="s">
        <v>178</v>
      </c>
      <c r="F140" s="192" t="s">
        <v>179</v>
      </c>
      <c r="G140" s="192"/>
      <c r="H140" s="192"/>
      <c r="I140" s="192"/>
      <c r="J140" s="140" t="s">
        <v>142</v>
      </c>
      <c r="K140" s="141">
        <v>847.2</v>
      </c>
      <c r="L140" s="193"/>
      <c r="M140" s="193"/>
      <c r="N140" s="193">
        <f t="shared" si="0"/>
        <v>0</v>
      </c>
      <c r="O140" s="193"/>
      <c r="P140" s="193"/>
      <c r="Q140" s="193"/>
      <c r="R140" s="142"/>
      <c r="T140" s="143" t="s">
        <v>5</v>
      </c>
      <c r="U140" s="40" t="s">
        <v>38</v>
      </c>
      <c r="V140" s="144">
        <v>0</v>
      </c>
      <c r="W140" s="144">
        <f t="shared" si="1"/>
        <v>0</v>
      </c>
      <c r="X140" s="144">
        <v>3.15E-3</v>
      </c>
      <c r="Y140" s="144">
        <f t="shared" si="2"/>
        <v>2.6686800000000002</v>
      </c>
      <c r="Z140" s="144">
        <v>0</v>
      </c>
      <c r="AA140" s="145">
        <f t="shared" si="3"/>
        <v>0</v>
      </c>
      <c r="AR140" s="18" t="s">
        <v>143</v>
      </c>
      <c r="AT140" s="18" t="s">
        <v>139</v>
      </c>
      <c r="AU140" s="18" t="s">
        <v>144</v>
      </c>
      <c r="AY140" s="18" t="s">
        <v>137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8" t="s">
        <v>144</v>
      </c>
      <c r="BK140" s="146">
        <f t="shared" si="9"/>
        <v>0</v>
      </c>
      <c r="BL140" s="18" t="s">
        <v>143</v>
      </c>
      <c r="BM140" s="18" t="s">
        <v>180</v>
      </c>
    </row>
    <row r="141" spans="2:65" s="1" customFormat="1" ht="25.5" customHeight="1">
      <c r="B141" s="137"/>
      <c r="C141" s="138" t="s">
        <v>181</v>
      </c>
      <c r="D141" s="138" t="s">
        <v>139</v>
      </c>
      <c r="E141" s="139" t="s">
        <v>182</v>
      </c>
      <c r="F141" s="192" t="s">
        <v>183</v>
      </c>
      <c r="G141" s="192"/>
      <c r="H141" s="192"/>
      <c r="I141" s="192"/>
      <c r="J141" s="140" t="s">
        <v>159</v>
      </c>
      <c r="K141" s="141">
        <v>15.5</v>
      </c>
      <c r="L141" s="193"/>
      <c r="M141" s="193"/>
      <c r="N141" s="193">
        <f t="shared" si="0"/>
        <v>0</v>
      </c>
      <c r="O141" s="193"/>
      <c r="P141" s="193"/>
      <c r="Q141" s="193"/>
      <c r="R141" s="142"/>
      <c r="T141" s="143" t="s">
        <v>5</v>
      </c>
      <c r="U141" s="40" t="s">
        <v>38</v>
      </c>
      <c r="V141" s="144">
        <v>0</v>
      </c>
      <c r="W141" s="144">
        <f t="shared" si="1"/>
        <v>0</v>
      </c>
      <c r="X141" s="144">
        <v>2.26298580645161</v>
      </c>
      <c r="Y141" s="144">
        <f t="shared" si="2"/>
        <v>35.076279999999954</v>
      </c>
      <c r="Z141" s="144">
        <v>0</v>
      </c>
      <c r="AA141" s="145">
        <f t="shared" si="3"/>
        <v>0</v>
      </c>
      <c r="AR141" s="18" t="s">
        <v>143</v>
      </c>
      <c r="AT141" s="18" t="s">
        <v>139</v>
      </c>
      <c r="AU141" s="18" t="s">
        <v>144</v>
      </c>
      <c r="AY141" s="18" t="s">
        <v>137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8" t="s">
        <v>144</v>
      </c>
      <c r="BK141" s="146">
        <f t="shared" si="9"/>
        <v>0</v>
      </c>
      <c r="BL141" s="18" t="s">
        <v>143</v>
      </c>
      <c r="BM141" s="18" t="s">
        <v>184</v>
      </c>
    </row>
    <row r="142" spans="2:65" s="1" customFormat="1" ht="38.25" customHeight="1">
      <c r="B142" s="137"/>
      <c r="C142" s="138" t="s">
        <v>185</v>
      </c>
      <c r="D142" s="138" t="s">
        <v>139</v>
      </c>
      <c r="E142" s="139" t="s">
        <v>186</v>
      </c>
      <c r="F142" s="192" t="s">
        <v>187</v>
      </c>
      <c r="G142" s="192"/>
      <c r="H142" s="192"/>
      <c r="I142" s="192"/>
      <c r="J142" s="140" t="s">
        <v>142</v>
      </c>
      <c r="K142" s="141">
        <v>255.65</v>
      </c>
      <c r="L142" s="193"/>
      <c r="M142" s="193"/>
      <c r="N142" s="193">
        <f t="shared" si="0"/>
        <v>0</v>
      </c>
      <c r="O142" s="193"/>
      <c r="P142" s="193"/>
      <c r="Q142" s="193"/>
      <c r="R142" s="142"/>
      <c r="T142" s="143" t="s">
        <v>5</v>
      </c>
      <c r="U142" s="40" t="s">
        <v>38</v>
      </c>
      <c r="V142" s="144">
        <v>0</v>
      </c>
      <c r="W142" s="144">
        <f t="shared" si="1"/>
        <v>0</v>
      </c>
      <c r="X142" s="144">
        <v>1.87459808331704E-2</v>
      </c>
      <c r="Y142" s="144">
        <f t="shared" si="2"/>
        <v>4.7924100000000127</v>
      </c>
      <c r="Z142" s="144">
        <v>0</v>
      </c>
      <c r="AA142" s="145">
        <f t="shared" si="3"/>
        <v>0</v>
      </c>
      <c r="AR142" s="18" t="s">
        <v>143</v>
      </c>
      <c r="AT142" s="18" t="s">
        <v>139</v>
      </c>
      <c r="AU142" s="18" t="s">
        <v>144</v>
      </c>
      <c r="AY142" s="18" t="s">
        <v>137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8" t="s">
        <v>144</v>
      </c>
      <c r="BK142" s="146">
        <f t="shared" si="9"/>
        <v>0</v>
      </c>
      <c r="BL142" s="18" t="s">
        <v>143</v>
      </c>
      <c r="BM142" s="18" t="s">
        <v>188</v>
      </c>
    </row>
    <row r="143" spans="2:65" s="1" customFormat="1" ht="38.25" customHeight="1">
      <c r="B143" s="137"/>
      <c r="C143" s="138" t="s">
        <v>189</v>
      </c>
      <c r="D143" s="138" t="s">
        <v>139</v>
      </c>
      <c r="E143" s="139" t="s">
        <v>190</v>
      </c>
      <c r="F143" s="192" t="s">
        <v>191</v>
      </c>
      <c r="G143" s="192"/>
      <c r="H143" s="192"/>
      <c r="I143" s="192"/>
      <c r="J143" s="140" t="s">
        <v>192</v>
      </c>
      <c r="K143" s="141">
        <v>5</v>
      </c>
      <c r="L143" s="193"/>
      <c r="M143" s="193"/>
      <c r="N143" s="193">
        <f t="shared" si="0"/>
        <v>0</v>
      </c>
      <c r="O143" s="193"/>
      <c r="P143" s="193"/>
      <c r="Q143" s="193"/>
      <c r="R143" s="142"/>
      <c r="T143" s="143" t="s">
        <v>5</v>
      </c>
      <c r="U143" s="40" t="s">
        <v>38</v>
      </c>
      <c r="V143" s="144">
        <v>0</v>
      </c>
      <c r="W143" s="144">
        <f t="shared" si="1"/>
        <v>0</v>
      </c>
      <c r="X143" s="144">
        <v>0.11996999999999999</v>
      </c>
      <c r="Y143" s="144">
        <f t="shared" si="2"/>
        <v>0.59984999999999999</v>
      </c>
      <c r="Z143" s="144">
        <v>0</v>
      </c>
      <c r="AA143" s="145">
        <f t="shared" si="3"/>
        <v>0</v>
      </c>
      <c r="AR143" s="18" t="s">
        <v>143</v>
      </c>
      <c r="AT143" s="18" t="s">
        <v>139</v>
      </c>
      <c r="AU143" s="18" t="s">
        <v>144</v>
      </c>
      <c r="AY143" s="18" t="s">
        <v>137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8" t="s">
        <v>144</v>
      </c>
      <c r="BK143" s="146">
        <f t="shared" si="9"/>
        <v>0</v>
      </c>
      <c r="BL143" s="18" t="s">
        <v>143</v>
      </c>
      <c r="BM143" s="18" t="s">
        <v>193</v>
      </c>
    </row>
    <row r="144" spans="2:65" s="1" customFormat="1" ht="16.5" customHeight="1">
      <c r="B144" s="137"/>
      <c r="C144" s="147" t="s">
        <v>194</v>
      </c>
      <c r="D144" s="147" t="s">
        <v>195</v>
      </c>
      <c r="E144" s="148" t="s">
        <v>196</v>
      </c>
      <c r="F144" s="204" t="s">
        <v>197</v>
      </c>
      <c r="G144" s="204"/>
      <c r="H144" s="204"/>
      <c r="I144" s="204"/>
      <c r="J144" s="149" t="s">
        <v>192</v>
      </c>
      <c r="K144" s="150">
        <v>4</v>
      </c>
      <c r="L144" s="205"/>
      <c r="M144" s="205"/>
      <c r="N144" s="205">
        <f t="shared" si="0"/>
        <v>0</v>
      </c>
      <c r="O144" s="193"/>
      <c r="P144" s="193"/>
      <c r="Q144" s="193"/>
      <c r="R144" s="142"/>
      <c r="T144" s="143" t="s">
        <v>5</v>
      </c>
      <c r="U144" s="40" t="s">
        <v>38</v>
      </c>
      <c r="V144" s="144">
        <v>0</v>
      </c>
      <c r="W144" s="144">
        <f t="shared" si="1"/>
        <v>0</v>
      </c>
      <c r="X144" s="144">
        <v>8.5000000000000006E-3</v>
      </c>
      <c r="Y144" s="144">
        <f t="shared" si="2"/>
        <v>3.4000000000000002E-2</v>
      </c>
      <c r="Z144" s="144">
        <v>0</v>
      </c>
      <c r="AA144" s="145">
        <f t="shared" si="3"/>
        <v>0</v>
      </c>
      <c r="AR144" s="18" t="s">
        <v>172</v>
      </c>
      <c r="AT144" s="18" t="s">
        <v>195</v>
      </c>
      <c r="AU144" s="18" t="s">
        <v>144</v>
      </c>
      <c r="AY144" s="18" t="s">
        <v>137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8" t="s">
        <v>144</v>
      </c>
      <c r="BK144" s="146">
        <f t="shared" si="9"/>
        <v>0</v>
      </c>
      <c r="BL144" s="18" t="s">
        <v>143</v>
      </c>
      <c r="BM144" s="18" t="s">
        <v>198</v>
      </c>
    </row>
    <row r="145" spans="2:65" s="1" customFormat="1" ht="16.5" customHeight="1">
      <c r="B145" s="137"/>
      <c r="C145" s="147" t="s">
        <v>199</v>
      </c>
      <c r="D145" s="147" t="s">
        <v>195</v>
      </c>
      <c r="E145" s="148" t="s">
        <v>200</v>
      </c>
      <c r="F145" s="204" t="s">
        <v>201</v>
      </c>
      <c r="G145" s="204"/>
      <c r="H145" s="204"/>
      <c r="I145" s="204"/>
      <c r="J145" s="149" t="s">
        <v>192</v>
      </c>
      <c r="K145" s="150">
        <v>1</v>
      </c>
      <c r="L145" s="205"/>
      <c r="M145" s="205"/>
      <c r="N145" s="205">
        <f t="shared" si="0"/>
        <v>0</v>
      </c>
      <c r="O145" s="193"/>
      <c r="P145" s="193"/>
      <c r="Q145" s="193"/>
      <c r="R145" s="142"/>
      <c r="T145" s="143" t="s">
        <v>5</v>
      </c>
      <c r="U145" s="40" t="s">
        <v>38</v>
      </c>
      <c r="V145" s="144">
        <v>0</v>
      </c>
      <c r="W145" s="144">
        <f t="shared" si="1"/>
        <v>0</v>
      </c>
      <c r="X145" s="144">
        <v>1.43E-2</v>
      </c>
      <c r="Y145" s="144">
        <f t="shared" si="2"/>
        <v>1.43E-2</v>
      </c>
      <c r="Z145" s="144">
        <v>0</v>
      </c>
      <c r="AA145" s="145">
        <f t="shared" si="3"/>
        <v>0</v>
      </c>
      <c r="AR145" s="18" t="s">
        <v>172</v>
      </c>
      <c r="AT145" s="18" t="s">
        <v>195</v>
      </c>
      <c r="AU145" s="18" t="s">
        <v>144</v>
      </c>
      <c r="AY145" s="18" t="s">
        <v>137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8" t="s">
        <v>144</v>
      </c>
      <c r="BK145" s="146">
        <f t="shared" si="9"/>
        <v>0</v>
      </c>
      <c r="BL145" s="18" t="s">
        <v>143</v>
      </c>
      <c r="BM145" s="18" t="s">
        <v>202</v>
      </c>
    </row>
    <row r="146" spans="2:65" s="9" customFormat="1" ht="29.85" customHeight="1">
      <c r="B146" s="126"/>
      <c r="C146" s="127"/>
      <c r="D146" s="136" t="s">
        <v>110</v>
      </c>
      <c r="E146" s="136"/>
      <c r="F146" s="136"/>
      <c r="G146" s="136"/>
      <c r="H146" s="136"/>
      <c r="I146" s="136"/>
      <c r="J146" s="136"/>
      <c r="K146" s="136"/>
      <c r="L146" s="136"/>
      <c r="M146" s="136"/>
      <c r="N146" s="200">
        <f>BK146</f>
        <v>0</v>
      </c>
      <c r="O146" s="201"/>
      <c r="P146" s="201"/>
      <c r="Q146" s="201"/>
      <c r="R146" s="129"/>
      <c r="T146" s="130"/>
      <c r="U146" s="127"/>
      <c r="V146" s="127"/>
      <c r="W146" s="131">
        <f>SUM(W147:W163)</f>
        <v>0</v>
      </c>
      <c r="X146" s="127"/>
      <c r="Y146" s="131">
        <f>SUM(Y147:Y163)</f>
        <v>1.4519400000000016</v>
      </c>
      <c r="Z146" s="127"/>
      <c r="AA146" s="132">
        <f>SUM(AA147:AA163)</f>
        <v>0</v>
      </c>
      <c r="AR146" s="133" t="s">
        <v>79</v>
      </c>
      <c r="AT146" s="134" t="s">
        <v>70</v>
      </c>
      <c r="AU146" s="134" t="s">
        <v>79</v>
      </c>
      <c r="AY146" s="133" t="s">
        <v>137</v>
      </c>
      <c r="BK146" s="135">
        <f>SUM(BK147:BK163)</f>
        <v>0</v>
      </c>
    </row>
    <row r="147" spans="2:65" s="1" customFormat="1" ht="25.5" customHeight="1">
      <c r="B147" s="137"/>
      <c r="C147" s="138" t="s">
        <v>172</v>
      </c>
      <c r="D147" s="138" t="s">
        <v>139</v>
      </c>
      <c r="E147" s="139" t="s">
        <v>203</v>
      </c>
      <c r="F147" s="192" t="s">
        <v>204</v>
      </c>
      <c r="G147" s="192"/>
      <c r="H147" s="192"/>
      <c r="I147" s="192"/>
      <c r="J147" s="140" t="s">
        <v>142</v>
      </c>
      <c r="K147" s="141">
        <v>44</v>
      </c>
      <c r="L147" s="193"/>
      <c r="M147" s="193"/>
      <c r="N147" s="193">
        <f t="shared" ref="N147:N163" si="10">ROUND(L147*K147,2)</f>
        <v>0</v>
      </c>
      <c r="O147" s="193"/>
      <c r="P147" s="193"/>
      <c r="Q147" s="193"/>
      <c r="R147" s="142"/>
      <c r="T147" s="143" t="s">
        <v>5</v>
      </c>
      <c r="U147" s="40" t="s">
        <v>38</v>
      </c>
      <c r="V147" s="144">
        <v>0</v>
      </c>
      <c r="W147" s="144">
        <f t="shared" ref="W147:W163" si="11">V147*K147</f>
        <v>0</v>
      </c>
      <c r="X147" s="144">
        <v>2.5441136363636398E-2</v>
      </c>
      <c r="Y147" s="144">
        <f t="shared" ref="Y147:Y163" si="12">X147*K147</f>
        <v>1.1194100000000016</v>
      </c>
      <c r="Z147" s="144">
        <v>0</v>
      </c>
      <c r="AA147" s="145">
        <f t="shared" ref="AA147:AA163" si="13">Z147*K147</f>
        <v>0</v>
      </c>
      <c r="AR147" s="18" t="s">
        <v>143</v>
      </c>
      <c r="AT147" s="18" t="s">
        <v>139</v>
      </c>
      <c r="AU147" s="18" t="s">
        <v>144</v>
      </c>
      <c r="AY147" s="18" t="s">
        <v>137</v>
      </c>
      <c r="BE147" s="146">
        <f t="shared" ref="BE147:BE163" si="14">IF(U147="základná",N147,0)</f>
        <v>0</v>
      </c>
      <c r="BF147" s="146">
        <f t="shared" ref="BF147:BF163" si="15">IF(U147="znížená",N147,0)</f>
        <v>0</v>
      </c>
      <c r="BG147" s="146">
        <f t="shared" ref="BG147:BG163" si="16">IF(U147="zákl. prenesená",N147,0)</f>
        <v>0</v>
      </c>
      <c r="BH147" s="146">
        <f t="shared" ref="BH147:BH163" si="17">IF(U147="zníž. prenesená",N147,0)</f>
        <v>0</v>
      </c>
      <c r="BI147" s="146">
        <f t="shared" ref="BI147:BI163" si="18">IF(U147="nulová",N147,0)</f>
        <v>0</v>
      </c>
      <c r="BJ147" s="18" t="s">
        <v>144</v>
      </c>
      <c r="BK147" s="146">
        <f t="shared" ref="BK147:BK163" si="19">ROUND(L147*K147,2)</f>
        <v>0</v>
      </c>
      <c r="BL147" s="18" t="s">
        <v>143</v>
      </c>
      <c r="BM147" s="18" t="s">
        <v>205</v>
      </c>
    </row>
    <row r="148" spans="2:65" s="1" customFormat="1" ht="16.5" customHeight="1">
      <c r="B148" s="137"/>
      <c r="C148" s="138" t="s">
        <v>198</v>
      </c>
      <c r="D148" s="138" t="s">
        <v>139</v>
      </c>
      <c r="E148" s="139" t="s">
        <v>206</v>
      </c>
      <c r="F148" s="192" t="s">
        <v>207</v>
      </c>
      <c r="G148" s="192"/>
      <c r="H148" s="192"/>
      <c r="I148" s="192"/>
      <c r="J148" s="140" t="s">
        <v>142</v>
      </c>
      <c r="K148" s="141">
        <v>275</v>
      </c>
      <c r="L148" s="193"/>
      <c r="M148" s="193"/>
      <c r="N148" s="193">
        <f t="shared" si="10"/>
        <v>0</v>
      </c>
      <c r="O148" s="193"/>
      <c r="P148" s="193"/>
      <c r="Q148" s="193"/>
      <c r="R148" s="142"/>
      <c r="T148" s="143" t="s">
        <v>5</v>
      </c>
      <c r="U148" s="40" t="s">
        <v>38</v>
      </c>
      <c r="V148" s="144">
        <v>0</v>
      </c>
      <c r="W148" s="144">
        <f t="shared" si="11"/>
        <v>0</v>
      </c>
      <c r="X148" s="144">
        <v>0</v>
      </c>
      <c r="Y148" s="144">
        <f t="shared" si="12"/>
        <v>0</v>
      </c>
      <c r="Z148" s="144">
        <v>0</v>
      </c>
      <c r="AA148" s="145">
        <f t="shared" si="13"/>
        <v>0</v>
      </c>
      <c r="AR148" s="18" t="s">
        <v>143</v>
      </c>
      <c r="AT148" s="18" t="s">
        <v>139</v>
      </c>
      <c r="AU148" s="18" t="s">
        <v>144</v>
      </c>
      <c r="AY148" s="18" t="s">
        <v>137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8" t="s">
        <v>144</v>
      </c>
      <c r="BK148" s="146">
        <f t="shared" si="19"/>
        <v>0</v>
      </c>
      <c r="BL148" s="18" t="s">
        <v>143</v>
      </c>
      <c r="BM148" s="18" t="s">
        <v>208</v>
      </c>
    </row>
    <row r="149" spans="2:65" s="1" customFormat="1" ht="25.5" customHeight="1">
      <c r="B149" s="137"/>
      <c r="C149" s="138" t="s">
        <v>188</v>
      </c>
      <c r="D149" s="138" t="s">
        <v>139</v>
      </c>
      <c r="E149" s="139" t="s">
        <v>209</v>
      </c>
      <c r="F149" s="192" t="s">
        <v>210</v>
      </c>
      <c r="G149" s="192"/>
      <c r="H149" s="192"/>
      <c r="I149" s="192"/>
      <c r="J149" s="140" t="s">
        <v>142</v>
      </c>
      <c r="K149" s="141">
        <v>51</v>
      </c>
      <c r="L149" s="193"/>
      <c r="M149" s="193"/>
      <c r="N149" s="193">
        <f t="shared" si="10"/>
        <v>0</v>
      </c>
      <c r="O149" s="193"/>
      <c r="P149" s="193"/>
      <c r="Q149" s="193"/>
      <c r="R149" s="142"/>
      <c r="T149" s="143" t="s">
        <v>5</v>
      </c>
      <c r="U149" s="40" t="s">
        <v>38</v>
      </c>
      <c r="V149" s="144">
        <v>0</v>
      </c>
      <c r="W149" s="144">
        <f t="shared" si="11"/>
        <v>0</v>
      </c>
      <c r="X149" s="144">
        <v>0</v>
      </c>
      <c r="Y149" s="144">
        <f t="shared" si="12"/>
        <v>0</v>
      </c>
      <c r="Z149" s="144">
        <v>0</v>
      </c>
      <c r="AA149" s="145">
        <f t="shared" si="13"/>
        <v>0</v>
      </c>
      <c r="AR149" s="18" t="s">
        <v>143</v>
      </c>
      <c r="AT149" s="18" t="s">
        <v>139</v>
      </c>
      <c r="AU149" s="18" t="s">
        <v>144</v>
      </c>
      <c r="AY149" s="18" t="s">
        <v>137</v>
      </c>
      <c r="BE149" s="146">
        <f t="shared" si="14"/>
        <v>0</v>
      </c>
      <c r="BF149" s="146">
        <f t="shared" si="15"/>
        <v>0</v>
      </c>
      <c r="BG149" s="146">
        <f t="shared" si="16"/>
        <v>0</v>
      </c>
      <c r="BH149" s="146">
        <f t="shared" si="17"/>
        <v>0</v>
      </c>
      <c r="BI149" s="146">
        <f t="shared" si="18"/>
        <v>0</v>
      </c>
      <c r="BJ149" s="18" t="s">
        <v>144</v>
      </c>
      <c r="BK149" s="146">
        <f t="shared" si="19"/>
        <v>0</v>
      </c>
      <c r="BL149" s="18" t="s">
        <v>143</v>
      </c>
      <c r="BM149" s="18" t="s">
        <v>211</v>
      </c>
    </row>
    <row r="150" spans="2:65" s="1" customFormat="1" ht="25.5" customHeight="1">
      <c r="B150" s="137"/>
      <c r="C150" s="138" t="s">
        <v>193</v>
      </c>
      <c r="D150" s="138" t="s">
        <v>139</v>
      </c>
      <c r="E150" s="139" t="s">
        <v>212</v>
      </c>
      <c r="F150" s="192" t="s">
        <v>213</v>
      </c>
      <c r="G150" s="192"/>
      <c r="H150" s="192"/>
      <c r="I150" s="192"/>
      <c r="J150" s="140" t="s">
        <v>159</v>
      </c>
      <c r="K150" s="141">
        <v>22</v>
      </c>
      <c r="L150" s="193"/>
      <c r="M150" s="193"/>
      <c r="N150" s="193">
        <f t="shared" si="10"/>
        <v>0</v>
      </c>
      <c r="O150" s="193"/>
      <c r="P150" s="193"/>
      <c r="Q150" s="193"/>
      <c r="R150" s="142"/>
      <c r="T150" s="143" t="s">
        <v>5</v>
      </c>
      <c r="U150" s="40" t="s">
        <v>38</v>
      </c>
      <c r="V150" s="144">
        <v>0</v>
      </c>
      <c r="W150" s="144">
        <f t="shared" si="11"/>
        <v>0</v>
      </c>
      <c r="X150" s="144">
        <v>0</v>
      </c>
      <c r="Y150" s="144">
        <f t="shared" si="12"/>
        <v>0</v>
      </c>
      <c r="Z150" s="144">
        <v>0</v>
      </c>
      <c r="AA150" s="145">
        <f t="shared" si="13"/>
        <v>0</v>
      </c>
      <c r="AR150" s="18" t="s">
        <v>143</v>
      </c>
      <c r="AT150" s="18" t="s">
        <v>139</v>
      </c>
      <c r="AU150" s="18" t="s">
        <v>144</v>
      </c>
      <c r="AY150" s="18" t="s">
        <v>137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8" t="s">
        <v>144</v>
      </c>
      <c r="BK150" s="146">
        <f t="shared" si="19"/>
        <v>0</v>
      </c>
      <c r="BL150" s="18" t="s">
        <v>143</v>
      </c>
      <c r="BM150" s="18" t="s">
        <v>214</v>
      </c>
    </row>
    <row r="151" spans="2:65" s="1" customFormat="1" ht="25.5" customHeight="1">
      <c r="B151" s="137"/>
      <c r="C151" s="138" t="s">
        <v>184</v>
      </c>
      <c r="D151" s="138" t="s">
        <v>139</v>
      </c>
      <c r="E151" s="139" t="s">
        <v>215</v>
      </c>
      <c r="F151" s="192" t="s">
        <v>216</v>
      </c>
      <c r="G151" s="192"/>
      <c r="H151" s="192"/>
      <c r="I151" s="192"/>
      <c r="J151" s="140" t="s">
        <v>192</v>
      </c>
      <c r="K151" s="141">
        <v>15</v>
      </c>
      <c r="L151" s="193"/>
      <c r="M151" s="193"/>
      <c r="N151" s="193">
        <f t="shared" si="10"/>
        <v>0</v>
      </c>
      <c r="O151" s="193"/>
      <c r="P151" s="193"/>
      <c r="Q151" s="193"/>
      <c r="R151" s="142"/>
      <c r="T151" s="143" t="s">
        <v>5</v>
      </c>
      <c r="U151" s="40" t="s">
        <v>38</v>
      </c>
      <c r="V151" s="144">
        <v>0</v>
      </c>
      <c r="W151" s="144">
        <f t="shared" si="11"/>
        <v>0</v>
      </c>
      <c r="X151" s="144">
        <v>0</v>
      </c>
      <c r="Y151" s="144">
        <f t="shared" si="12"/>
        <v>0</v>
      </c>
      <c r="Z151" s="144">
        <v>0</v>
      </c>
      <c r="AA151" s="145">
        <f t="shared" si="13"/>
        <v>0</v>
      </c>
      <c r="AR151" s="18" t="s">
        <v>143</v>
      </c>
      <c r="AT151" s="18" t="s">
        <v>139</v>
      </c>
      <c r="AU151" s="18" t="s">
        <v>144</v>
      </c>
      <c r="AY151" s="18" t="s">
        <v>137</v>
      </c>
      <c r="BE151" s="146">
        <f t="shared" si="14"/>
        <v>0</v>
      </c>
      <c r="BF151" s="146">
        <f t="shared" si="15"/>
        <v>0</v>
      </c>
      <c r="BG151" s="146">
        <f t="shared" si="16"/>
        <v>0</v>
      </c>
      <c r="BH151" s="146">
        <f t="shared" si="17"/>
        <v>0</v>
      </c>
      <c r="BI151" s="146">
        <f t="shared" si="18"/>
        <v>0</v>
      </c>
      <c r="BJ151" s="18" t="s">
        <v>144</v>
      </c>
      <c r="BK151" s="146">
        <f t="shared" si="19"/>
        <v>0</v>
      </c>
      <c r="BL151" s="18" t="s">
        <v>143</v>
      </c>
      <c r="BM151" s="18" t="s">
        <v>10</v>
      </c>
    </row>
    <row r="152" spans="2:65" s="1" customFormat="1" ht="25.5" customHeight="1">
      <c r="B152" s="137"/>
      <c r="C152" s="138" t="s">
        <v>176</v>
      </c>
      <c r="D152" s="138" t="s">
        <v>139</v>
      </c>
      <c r="E152" s="139" t="s">
        <v>217</v>
      </c>
      <c r="F152" s="192" t="s">
        <v>218</v>
      </c>
      <c r="G152" s="192"/>
      <c r="H152" s="192"/>
      <c r="I152" s="192"/>
      <c r="J152" s="140" t="s">
        <v>155</v>
      </c>
      <c r="K152" s="141">
        <v>9</v>
      </c>
      <c r="L152" s="193"/>
      <c r="M152" s="193"/>
      <c r="N152" s="193">
        <f t="shared" si="10"/>
        <v>0</v>
      </c>
      <c r="O152" s="193"/>
      <c r="P152" s="193"/>
      <c r="Q152" s="193"/>
      <c r="R152" s="142"/>
      <c r="T152" s="143" t="s">
        <v>5</v>
      </c>
      <c r="U152" s="40" t="s">
        <v>38</v>
      </c>
      <c r="V152" s="144">
        <v>0</v>
      </c>
      <c r="W152" s="144">
        <f t="shared" si="11"/>
        <v>0</v>
      </c>
      <c r="X152" s="144">
        <v>1.4586666666666699E-2</v>
      </c>
      <c r="Y152" s="144">
        <f t="shared" si="12"/>
        <v>0.13128000000000029</v>
      </c>
      <c r="Z152" s="144">
        <v>0</v>
      </c>
      <c r="AA152" s="145">
        <f t="shared" si="13"/>
        <v>0</v>
      </c>
      <c r="AR152" s="18" t="s">
        <v>143</v>
      </c>
      <c r="AT152" s="18" t="s">
        <v>139</v>
      </c>
      <c r="AU152" s="18" t="s">
        <v>144</v>
      </c>
      <c r="AY152" s="18" t="s">
        <v>137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8" t="s">
        <v>144</v>
      </c>
      <c r="BK152" s="146">
        <f t="shared" si="19"/>
        <v>0</v>
      </c>
      <c r="BL152" s="18" t="s">
        <v>143</v>
      </c>
      <c r="BM152" s="18" t="s">
        <v>219</v>
      </c>
    </row>
    <row r="153" spans="2:65" s="1" customFormat="1" ht="25.5" customHeight="1">
      <c r="B153" s="137"/>
      <c r="C153" s="138" t="s">
        <v>180</v>
      </c>
      <c r="D153" s="138" t="s">
        <v>139</v>
      </c>
      <c r="E153" s="139" t="s">
        <v>220</v>
      </c>
      <c r="F153" s="192" t="s">
        <v>221</v>
      </c>
      <c r="G153" s="192"/>
      <c r="H153" s="192"/>
      <c r="I153" s="192"/>
      <c r="J153" s="140" t="s">
        <v>155</v>
      </c>
      <c r="K153" s="141">
        <v>1.5</v>
      </c>
      <c r="L153" s="193"/>
      <c r="M153" s="193"/>
      <c r="N153" s="193">
        <f t="shared" si="10"/>
        <v>0</v>
      </c>
      <c r="O153" s="193"/>
      <c r="P153" s="193"/>
      <c r="Q153" s="193"/>
      <c r="R153" s="142"/>
      <c r="T153" s="143" t="s">
        <v>5</v>
      </c>
      <c r="U153" s="40" t="s">
        <v>38</v>
      </c>
      <c r="V153" s="144">
        <v>0</v>
      </c>
      <c r="W153" s="144">
        <f t="shared" si="11"/>
        <v>0</v>
      </c>
      <c r="X153" s="144">
        <v>2.222E-2</v>
      </c>
      <c r="Y153" s="144">
        <f t="shared" si="12"/>
        <v>3.3329999999999999E-2</v>
      </c>
      <c r="Z153" s="144">
        <v>0</v>
      </c>
      <c r="AA153" s="145">
        <f t="shared" si="13"/>
        <v>0</v>
      </c>
      <c r="AR153" s="18" t="s">
        <v>143</v>
      </c>
      <c r="AT153" s="18" t="s">
        <v>139</v>
      </c>
      <c r="AU153" s="18" t="s">
        <v>144</v>
      </c>
      <c r="AY153" s="18" t="s">
        <v>137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8" t="s">
        <v>144</v>
      </c>
      <c r="BK153" s="146">
        <f t="shared" si="19"/>
        <v>0</v>
      </c>
      <c r="BL153" s="18" t="s">
        <v>143</v>
      </c>
      <c r="BM153" s="18" t="s">
        <v>222</v>
      </c>
    </row>
    <row r="154" spans="2:65" s="1" customFormat="1" ht="38.25" customHeight="1">
      <c r="B154" s="137"/>
      <c r="C154" s="138" t="s">
        <v>223</v>
      </c>
      <c r="D154" s="138" t="s">
        <v>139</v>
      </c>
      <c r="E154" s="139" t="s">
        <v>224</v>
      </c>
      <c r="F154" s="192" t="s">
        <v>225</v>
      </c>
      <c r="G154" s="192"/>
      <c r="H154" s="192"/>
      <c r="I154" s="192"/>
      <c r="J154" s="140" t="s">
        <v>155</v>
      </c>
      <c r="K154" s="141">
        <v>7.5</v>
      </c>
      <c r="L154" s="193"/>
      <c r="M154" s="193"/>
      <c r="N154" s="193">
        <f t="shared" si="10"/>
        <v>0</v>
      </c>
      <c r="O154" s="193"/>
      <c r="P154" s="193"/>
      <c r="Q154" s="193"/>
      <c r="R154" s="142"/>
      <c r="T154" s="143" t="s">
        <v>5</v>
      </c>
      <c r="U154" s="40" t="s">
        <v>38</v>
      </c>
      <c r="V154" s="144">
        <v>0</v>
      </c>
      <c r="W154" s="144">
        <f t="shared" si="11"/>
        <v>0</v>
      </c>
      <c r="X154" s="144">
        <v>1.86573333333333E-2</v>
      </c>
      <c r="Y154" s="144">
        <f t="shared" si="12"/>
        <v>0.13992999999999975</v>
      </c>
      <c r="Z154" s="144">
        <v>0</v>
      </c>
      <c r="AA154" s="145">
        <f t="shared" si="13"/>
        <v>0</v>
      </c>
      <c r="AR154" s="18" t="s">
        <v>143</v>
      </c>
      <c r="AT154" s="18" t="s">
        <v>139</v>
      </c>
      <c r="AU154" s="18" t="s">
        <v>144</v>
      </c>
      <c r="AY154" s="18" t="s">
        <v>137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8" t="s">
        <v>144</v>
      </c>
      <c r="BK154" s="146">
        <f t="shared" si="19"/>
        <v>0</v>
      </c>
      <c r="BL154" s="18" t="s">
        <v>143</v>
      </c>
      <c r="BM154" s="18" t="s">
        <v>226</v>
      </c>
    </row>
    <row r="155" spans="2:65" s="1" customFormat="1" ht="38.25" customHeight="1">
      <c r="B155" s="137"/>
      <c r="C155" s="138" t="s">
        <v>227</v>
      </c>
      <c r="D155" s="138" t="s">
        <v>139</v>
      </c>
      <c r="E155" s="139" t="s">
        <v>228</v>
      </c>
      <c r="F155" s="192" t="s">
        <v>229</v>
      </c>
      <c r="G155" s="192"/>
      <c r="H155" s="192"/>
      <c r="I155" s="192"/>
      <c r="J155" s="140" t="s">
        <v>155</v>
      </c>
      <c r="K155" s="141">
        <v>1.5</v>
      </c>
      <c r="L155" s="193"/>
      <c r="M155" s="193"/>
      <c r="N155" s="193">
        <f t="shared" si="10"/>
        <v>0</v>
      </c>
      <c r="O155" s="193"/>
      <c r="P155" s="193"/>
      <c r="Q155" s="193"/>
      <c r="R155" s="142"/>
      <c r="T155" s="143" t="s">
        <v>5</v>
      </c>
      <c r="U155" s="40" t="s">
        <v>38</v>
      </c>
      <c r="V155" s="144">
        <v>0</v>
      </c>
      <c r="W155" s="144">
        <f t="shared" si="11"/>
        <v>0</v>
      </c>
      <c r="X155" s="144">
        <v>1.866E-2</v>
      </c>
      <c r="Y155" s="144">
        <f t="shared" si="12"/>
        <v>2.7990000000000001E-2</v>
      </c>
      <c r="Z155" s="144">
        <v>0</v>
      </c>
      <c r="AA155" s="145">
        <f t="shared" si="13"/>
        <v>0</v>
      </c>
      <c r="AR155" s="18" t="s">
        <v>143</v>
      </c>
      <c r="AT155" s="18" t="s">
        <v>139</v>
      </c>
      <c r="AU155" s="18" t="s">
        <v>144</v>
      </c>
      <c r="AY155" s="18" t="s">
        <v>137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8" t="s">
        <v>144</v>
      </c>
      <c r="BK155" s="146">
        <f t="shared" si="19"/>
        <v>0</v>
      </c>
      <c r="BL155" s="18" t="s">
        <v>143</v>
      </c>
      <c r="BM155" s="18" t="s">
        <v>230</v>
      </c>
    </row>
    <row r="156" spans="2:65" s="1" customFormat="1" ht="51" customHeight="1">
      <c r="B156" s="137"/>
      <c r="C156" s="138" t="s">
        <v>231</v>
      </c>
      <c r="D156" s="138" t="s">
        <v>139</v>
      </c>
      <c r="E156" s="139" t="s">
        <v>232</v>
      </c>
      <c r="F156" s="192" t="s">
        <v>233</v>
      </c>
      <c r="G156" s="192"/>
      <c r="H156" s="192"/>
      <c r="I156" s="192"/>
      <c r="J156" s="140" t="s">
        <v>155</v>
      </c>
      <c r="K156" s="141">
        <v>8</v>
      </c>
      <c r="L156" s="193"/>
      <c r="M156" s="193"/>
      <c r="N156" s="193">
        <f t="shared" si="10"/>
        <v>0</v>
      </c>
      <c r="O156" s="193"/>
      <c r="P156" s="193"/>
      <c r="Q156" s="193"/>
      <c r="R156" s="142"/>
      <c r="T156" s="143" t="s">
        <v>5</v>
      </c>
      <c r="U156" s="40" t="s">
        <v>38</v>
      </c>
      <c r="V156" s="144">
        <v>0</v>
      </c>
      <c r="W156" s="144">
        <f t="shared" si="11"/>
        <v>0</v>
      </c>
      <c r="X156" s="144">
        <v>0</v>
      </c>
      <c r="Y156" s="144">
        <f t="shared" si="12"/>
        <v>0</v>
      </c>
      <c r="Z156" s="144">
        <v>0</v>
      </c>
      <c r="AA156" s="145">
        <f t="shared" si="13"/>
        <v>0</v>
      </c>
      <c r="AR156" s="18" t="s">
        <v>143</v>
      </c>
      <c r="AT156" s="18" t="s">
        <v>139</v>
      </c>
      <c r="AU156" s="18" t="s">
        <v>144</v>
      </c>
      <c r="AY156" s="18" t="s">
        <v>137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8" t="s">
        <v>144</v>
      </c>
      <c r="BK156" s="146">
        <f t="shared" si="19"/>
        <v>0</v>
      </c>
      <c r="BL156" s="18" t="s">
        <v>143</v>
      </c>
      <c r="BM156" s="18" t="s">
        <v>234</v>
      </c>
    </row>
    <row r="157" spans="2:65" s="1" customFormat="1" ht="38.25" customHeight="1">
      <c r="B157" s="137"/>
      <c r="C157" s="138" t="s">
        <v>235</v>
      </c>
      <c r="D157" s="138" t="s">
        <v>139</v>
      </c>
      <c r="E157" s="139" t="s">
        <v>236</v>
      </c>
      <c r="F157" s="192" t="s">
        <v>237</v>
      </c>
      <c r="G157" s="192"/>
      <c r="H157" s="192"/>
      <c r="I157" s="192"/>
      <c r="J157" s="140" t="s">
        <v>155</v>
      </c>
      <c r="K157" s="141">
        <v>2.5</v>
      </c>
      <c r="L157" s="193"/>
      <c r="M157" s="193"/>
      <c r="N157" s="193">
        <f t="shared" si="10"/>
        <v>0</v>
      </c>
      <c r="O157" s="193"/>
      <c r="P157" s="193"/>
      <c r="Q157" s="193"/>
      <c r="R157" s="142"/>
      <c r="T157" s="143" t="s">
        <v>5</v>
      </c>
      <c r="U157" s="40" t="s">
        <v>38</v>
      </c>
      <c r="V157" s="144">
        <v>0</v>
      </c>
      <c r="W157" s="144">
        <f t="shared" si="11"/>
        <v>0</v>
      </c>
      <c r="X157" s="144">
        <v>0</v>
      </c>
      <c r="Y157" s="144">
        <f t="shared" si="12"/>
        <v>0</v>
      </c>
      <c r="Z157" s="144">
        <v>0</v>
      </c>
      <c r="AA157" s="145">
        <f t="shared" si="13"/>
        <v>0</v>
      </c>
      <c r="AR157" s="18" t="s">
        <v>143</v>
      </c>
      <c r="AT157" s="18" t="s">
        <v>139</v>
      </c>
      <c r="AU157" s="18" t="s">
        <v>144</v>
      </c>
      <c r="AY157" s="18" t="s">
        <v>137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8" t="s">
        <v>144</v>
      </c>
      <c r="BK157" s="146">
        <f t="shared" si="19"/>
        <v>0</v>
      </c>
      <c r="BL157" s="18" t="s">
        <v>143</v>
      </c>
      <c r="BM157" s="18" t="s">
        <v>238</v>
      </c>
    </row>
    <row r="158" spans="2:65" s="1" customFormat="1" ht="38.25" customHeight="1">
      <c r="B158" s="137"/>
      <c r="C158" s="138" t="s">
        <v>239</v>
      </c>
      <c r="D158" s="138" t="s">
        <v>139</v>
      </c>
      <c r="E158" s="139" t="s">
        <v>240</v>
      </c>
      <c r="F158" s="192" t="s">
        <v>241</v>
      </c>
      <c r="G158" s="192"/>
      <c r="H158" s="192"/>
      <c r="I158" s="192"/>
      <c r="J158" s="140" t="s">
        <v>155</v>
      </c>
      <c r="K158" s="141">
        <v>10.5</v>
      </c>
      <c r="L158" s="193"/>
      <c r="M158" s="193"/>
      <c r="N158" s="193">
        <f t="shared" si="10"/>
        <v>0</v>
      </c>
      <c r="O158" s="193"/>
      <c r="P158" s="193"/>
      <c r="Q158" s="193"/>
      <c r="R158" s="142"/>
      <c r="T158" s="143" t="s">
        <v>5</v>
      </c>
      <c r="U158" s="40" t="s">
        <v>38</v>
      </c>
      <c r="V158" s="144">
        <v>0</v>
      </c>
      <c r="W158" s="144">
        <f t="shared" si="11"/>
        <v>0</v>
      </c>
      <c r="X158" s="144">
        <v>0</v>
      </c>
      <c r="Y158" s="144">
        <f t="shared" si="12"/>
        <v>0</v>
      </c>
      <c r="Z158" s="144">
        <v>0</v>
      </c>
      <c r="AA158" s="145">
        <f t="shared" si="13"/>
        <v>0</v>
      </c>
      <c r="AR158" s="18" t="s">
        <v>143</v>
      </c>
      <c r="AT158" s="18" t="s">
        <v>139</v>
      </c>
      <c r="AU158" s="18" t="s">
        <v>144</v>
      </c>
      <c r="AY158" s="18" t="s">
        <v>137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8" t="s">
        <v>144</v>
      </c>
      <c r="BK158" s="146">
        <f t="shared" si="19"/>
        <v>0</v>
      </c>
      <c r="BL158" s="18" t="s">
        <v>143</v>
      </c>
      <c r="BM158" s="18" t="s">
        <v>242</v>
      </c>
    </row>
    <row r="159" spans="2:65" s="1" customFormat="1" ht="38.25" customHeight="1">
      <c r="B159" s="137"/>
      <c r="C159" s="138" t="s">
        <v>202</v>
      </c>
      <c r="D159" s="138" t="s">
        <v>139</v>
      </c>
      <c r="E159" s="139" t="s">
        <v>243</v>
      </c>
      <c r="F159" s="192" t="s">
        <v>244</v>
      </c>
      <c r="G159" s="192"/>
      <c r="H159" s="192"/>
      <c r="I159" s="192"/>
      <c r="J159" s="140" t="s">
        <v>142</v>
      </c>
      <c r="K159" s="141">
        <v>789</v>
      </c>
      <c r="L159" s="193"/>
      <c r="M159" s="193"/>
      <c r="N159" s="193">
        <f t="shared" si="10"/>
        <v>0</v>
      </c>
      <c r="O159" s="193"/>
      <c r="P159" s="193"/>
      <c r="Q159" s="193"/>
      <c r="R159" s="142"/>
      <c r="T159" s="143" t="s">
        <v>5</v>
      </c>
      <c r="U159" s="40" t="s">
        <v>38</v>
      </c>
      <c r="V159" s="144">
        <v>0</v>
      </c>
      <c r="W159" s="144">
        <f t="shared" si="11"/>
        <v>0</v>
      </c>
      <c r="X159" s="144">
        <v>0</v>
      </c>
      <c r="Y159" s="144">
        <f t="shared" si="12"/>
        <v>0</v>
      </c>
      <c r="Z159" s="144">
        <v>0</v>
      </c>
      <c r="AA159" s="145">
        <f t="shared" si="13"/>
        <v>0</v>
      </c>
      <c r="AR159" s="18" t="s">
        <v>143</v>
      </c>
      <c r="AT159" s="18" t="s">
        <v>139</v>
      </c>
      <c r="AU159" s="18" t="s">
        <v>144</v>
      </c>
      <c r="AY159" s="18" t="s">
        <v>137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8" t="s">
        <v>144</v>
      </c>
      <c r="BK159" s="146">
        <f t="shared" si="19"/>
        <v>0</v>
      </c>
      <c r="BL159" s="18" t="s">
        <v>143</v>
      </c>
      <c r="BM159" s="18" t="s">
        <v>245</v>
      </c>
    </row>
    <row r="160" spans="2:65" s="1" customFormat="1" ht="25.5" customHeight="1">
      <c r="B160" s="137"/>
      <c r="C160" s="138" t="s">
        <v>164</v>
      </c>
      <c r="D160" s="138" t="s">
        <v>139</v>
      </c>
      <c r="E160" s="139" t="s">
        <v>246</v>
      </c>
      <c r="F160" s="192" t="s">
        <v>247</v>
      </c>
      <c r="G160" s="192"/>
      <c r="H160" s="192"/>
      <c r="I160" s="192"/>
      <c r="J160" s="140" t="s">
        <v>142</v>
      </c>
      <c r="K160" s="141">
        <v>61</v>
      </c>
      <c r="L160" s="193"/>
      <c r="M160" s="193"/>
      <c r="N160" s="193">
        <f t="shared" si="10"/>
        <v>0</v>
      </c>
      <c r="O160" s="193"/>
      <c r="P160" s="193"/>
      <c r="Q160" s="193"/>
      <c r="R160" s="142"/>
      <c r="T160" s="143" t="s">
        <v>5</v>
      </c>
      <c r="U160" s="40" t="s">
        <v>38</v>
      </c>
      <c r="V160" s="144">
        <v>0</v>
      </c>
      <c r="W160" s="144">
        <f t="shared" si="11"/>
        <v>0</v>
      </c>
      <c r="X160" s="144">
        <v>0</v>
      </c>
      <c r="Y160" s="144">
        <f t="shared" si="12"/>
        <v>0</v>
      </c>
      <c r="Z160" s="144">
        <v>0</v>
      </c>
      <c r="AA160" s="145">
        <f t="shared" si="13"/>
        <v>0</v>
      </c>
      <c r="AR160" s="18" t="s">
        <v>143</v>
      </c>
      <c r="AT160" s="18" t="s">
        <v>139</v>
      </c>
      <c r="AU160" s="18" t="s">
        <v>144</v>
      </c>
      <c r="AY160" s="18" t="s">
        <v>137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8" t="s">
        <v>144</v>
      </c>
      <c r="BK160" s="146">
        <f t="shared" si="19"/>
        <v>0</v>
      </c>
      <c r="BL160" s="18" t="s">
        <v>143</v>
      </c>
      <c r="BM160" s="18" t="s">
        <v>248</v>
      </c>
    </row>
    <row r="161" spans="2:65" s="1" customFormat="1" ht="25.5" customHeight="1">
      <c r="B161" s="137"/>
      <c r="C161" s="138" t="s">
        <v>168</v>
      </c>
      <c r="D161" s="138" t="s">
        <v>139</v>
      </c>
      <c r="E161" s="139" t="s">
        <v>249</v>
      </c>
      <c r="F161" s="192" t="s">
        <v>250</v>
      </c>
      <c r="G161" s="192"/>
      <c r="H161" s="192"/>
      <c r="I161" s="192"/>
      <c r="J161" s="140" t="s">
        <v>251</v>
      </c>
      <c r="K161" s="141">
        <v>96.316999999999993</v>
      </c>
      <c r="L161" s="193"/>
      <c r="M161" s="193"/>
      <c r="N161" s="193">
        <f t="shared" si="10"/>
        <v>0</v>
      </c>
      <c r="O161" s="193"/>
      <c r="P161" s="193"/>
      <c r="Q161" s="193"/>
      <c r="R161" s="142"/>
      <c r="T161" s="143" t="s">
        <v>5</v>
      </c>
      <c r="U161" s="40" t="s">
        <v>38</v>
      </c>
      <c r="V161" s="144">
        <v>0</v>
      </c>
      <c r="W161" s="144">
        <f t="shared" si="11"/>
        <v>0</v>
      </c>
      <c r="X161" s="144">
        <v>0</v>
      </c>
      <c r="Y161" s="144">
        <f t="shared" si="12"/>
        <v>0</v>
      </c>
      <c r="Z161" s="144">
        <v>0</v>
      </c>
      <c r="AA161" s="145">
        <f t="shared" si="13"/>
        <v>0</v>
      </c>
      <c r="AR161" s="18" t="s">
        <v>143</v>
      </c>
      <c r="AT161" s="18" t="s">
        <v>139</v>
      </c>
      <c r="AU161" s="18" t="s">
        <v>144</v>
      </c>
      <c r="AY161" s="18" t="s">
        <v>137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8" t="s">
        <v>144</v>
      </c>
      <c r="BK161" s="146">
        <f t="shared" si="19"/>
        <v>0</v>
      </c>
      <c r="BL161" s="18" t="s">
        <v>143</v>
      </c>
      <c r="BM161" s="18" t="s">
        <v>185</v>
      </c>
    </row>
    <row r="162" spans="2:65" s="1" customFormat="1" ht="25.5" customHeight="1">
      <c r="B162" s="137"/>
      <c r="C162" s="138" t="s">
        <v>205</v>
      </c>
      <c r="D162" s="138" t="s">
        <v>139</v>
      </c>
      <c r="E162" s="139" t="s">
        <v>252</v>
      </c>
      <c r="F162" s="192" t="s">
        <v>253</v>
      </c>
      <c r="G162" s="192"/>
      <c r="H162" s="192"/>
      <c r="I162" s="192"/>
      <c r="J162" s="140" t="s">
        <v>251</v>
      </c>
      <c r="K162" s="141">
        <v>96.316999999999993</v>
      </c>
      <c r="L162" s="193"/>
      <c r="M162" s="193"/>
      <c r="N162" s="193">
        <f t="shared" si="10"/>
        <v>0</v>
      </c>
      <c r="O162" s="193"/>
      <c r="P162" s="193"/>
      <c r="Q162" s="193"/>
      <c r="R162" s="142"/>
      <c r="T162" s="143" t="s">
        <v>5</v>
      </c>
      <c r="U162" s="40" t="s">
        <v>38</v>
      </c>
      <c r="V162" s="144">
        <v>0</v>
      </c>
      <c r="W162" s="144">
        <f t="shared" si="11"/>
        <v>0</v>
      </c>
      <c r="X162" s="144">
        <v>0</v>
      </c>
      <c r="Y162" s="144">
        <f t="shared" si="12"/>
        <v>0</v>
      </c>
      <c r="Z162" s="144">
        <v>0</v>
      </c>
      <c r="AA162" s="145">
        <f t="shared" si="13"/>
        <v>0</v>
      </c>
      <c r="AR162" s="18" t="s">
        <v>143</v>
      </c>
      <c r="AT162" s="18" t="s">
        <v>139</v>
      </c>
      <c r="AU162" s="18" t="s">
        <v>144</v>
      </c>
      <c r="AY162" s="18" t="s">
        <v>137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8" t="s">
        <v>144</v>
      </c>
      <c r="BK162" s="146">
        <f t="shared" si="19"/>
        <v>0</v>
      </c>
      <c r="BL162" s="18" t="s">
        <v>143</v>
      </c>
      <c r="BM162" s="18" t="s">
        <v>254</v>
      </c>
    </row>
    <row r="163" spans="2:65" s="1" customFormat="1" ht="25.5" customHeight="1">
      <c r="B163" s="137"/>
      <c r="C163" s="138" t="s">
        <v>208</v>
      </c>
      <c r="D163" s="138" t="s">
        <v>139</v>
      </c>
      <c r="E163" s="139" t="s">
        <v>255</v>
      </c>
      <c r="F163" s="192" t="s">
        <v>256</v>
      </c>
      <c r="G163" s="192"/>
      <c r="H163" s="192"/>
      <c r="I163" s="192"/>
      <c r="J163" s="140" t="s">
        <v>251</v>
      </c>
      <c r="K163" s="141">
        <v>96.316999999999993</v>
      </c>
      <c r="L163" s="193"/>
      <c r="M163" s="193"/>
      <c r="N163" s="193">
        <f t="shared" si="10"/>
        <v>0</v>
      </c>
      <c r="O163" s="193"/>
      <c r="P163" s="193"/>
      <c r="Q163" s="193"/>
      <c r="R163" s="142"/>
      <c r="T163" s="143" t="s">
        <v>5</v>
      </c>
      <c r="U163" s="40" t="s">
        <v>38</v>
      </c>
      <c r="V163" s="144">
        <v>0</v>
      </c>
      <c r="W163" s="144">
        <f t="shared" si="11"/>
        <v>0</v>
      </c>
      <c r="X163" s="144">
        <v>0</v>
      </c>
      <c r="Y163" s="144">
        <f t="shared" si="12"/>
        <v>0</v>
      </c>
      <c r="Z163" s="144">
        <v>0</v>
      </c>
      <c r="AA163" s="145">
        <f t="shared" si="13"/>
        <v>0</v>
      </c>
      <c r="AR163" s="18" t="s">
        <v>143</v>
      </c>
      <c r="AT163" s="18" t="s">
        <v>139</v>
      </c>
      <c r="AU163" s="18" t="s">
        <v>144</v>
      </c>
      <c r="AY163" s="18" t="s">
        <v>137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8" t="s">
        <v>144</v>
      </c>
      <c r="BK163" s="146">
        <f t="shared" si="19"/>
        <v>0</v>
      </c>
      <c r="BL163" s="18" t="s">
        <v>143</v>
      </c>
      <c r="BM163" s="18" t="s">
        <v>257</v>
      </c>
    </row>
    <row r="164" spans="2:65" s="9" customFormat="1" ht="37.35" customHeight="1">
      <c r="B164" s="126"/>
      <c r="C164" s="127"/>
      <c r="D164" s="128" t="s">
        <v>111</v>
      </c>
      <c r="E164" s="128"/>
      <c r="F164" s="128"/>
      <c r="G164" s="128"/>
      <c r="H164" s="128"/>
      <c r="I164" s="128"/>
      <c r="J164" s="128"/>
      <c r="K164" s="128"/>
      <c r="L164" s="128"/>
      <c r="M164" s="128"/>
      <c r="N164" s="202">
        <f>BK164</f>
        <v>0</v>
      </c>
      <c r="O164" s="203"/>
      <c r="P164" s="203"/>
      <c r="Q164" s="203"/>
      <c r="R164" s="129"/>
      <c r="T164" s="130"/>
      <c r="U164" s="127"/>
      <c r="V164" s="127"/>
      <c r="W164" s="131">
        <f>W165+W176+W181+W194+W206+W211+W216+W221+W224+W227+W229</f>
        <v>0</v>
      </c>
      <c r="X164" s="127"/>
      <c r="Y164" s="131">
        <f>Y165+Y176+Y181+Y194+Y206+Y211+Y216+Y221+Y224+Y227+Y229</f>
        <v>26.590739999999993</v>
      </c>
      <c r="Z164" s="127"/>
      <c r="AA164" s="132">
        <f>AA165+AA176+AA181+AA194+AA206+AA211+AA216+AA221+AA224+AA227+AA229</f>
        <v>0</v>
      </c>
      <c r="AR164" s="133" t="s">
        <v>79</v>
      </c>
      <c r="AT164" s="134" t="s">
        <v>70</v>
      </c>
      <c r="AU164" s="134" t="s">
        <v>71</v>
      </c>
      <c r="AY164" s="133" t="s">
        <v>137</v>
      </c>
      <c r="BK164" s="135">
        <f>BK165+BK176+BK181+BK194+BK206+BK211+BK216+BK221+BK224+BK227+BK229</f>
        <v>0</v>
      </c>
    </row>
    <row r="165" spans="2:65" s="9" customFormat="1" ht="19.899999999999999" customHeight="1">
      <c r="B165" s="126"/>
      <c r="C165" s="127"/>
      <c r="D165" s="136" t="s">
        <v>112</v>
      </c>
      <c r="E165" s="136"/>
      <c r="F165" s="136"/>
      <c r="G165" s="136"/>
      <c r="H165" s="136"/>
      <c r="I165" s="136"/>
      <c r="J165" s="136"/>
      <c r="K165" s="136"/>
      <c r="L165" s="136"/>
      <c r="M165" s="136"/>
      <c r="N165" s="198">
        <f>BK165</f>
        <v>0</v>
      </c>
      <c r="O165" s="199"/>
      <c r="P165" s="199"/>
      <c r="Q165" s="199"/>
      <c r="R165" s="129"/>
      <c r="T165" s="130"/>
      <c r="U165" s="127"/>
      <c r="V165" s="127"/>
      <c r="W165" s="131">
        <f>SUM(W166:W175)</f>
        <v>0</v>
      </c>
      <c r="X165" s="127"/>
      <c r="Y165" s="131">
        <f>SUM(Y166:Y175)</f>
        <v>6.9890000000000049E-2</v>
      </c>
      <c r="Z165" s="127"/>
      <c r="AA165" s="132">
        <f>SUM(AA166:AA175)</f>
        <v>0</v>
      </c>
      <c r="AR165" s="133" t="s">
        <v>79</v>
      </c>
      <c r="AT165" s="134" t="s">
        <v>70</v>
      </c>
      <c r="AU165" s="134" t="s">
        <v>79</v>
      </c>
      <c r="AY165" s="133" t="s">
        <v>137</v>
      </c>
      <c r="BK165" s="135">
        <f>SUM(BK166:BK175)</f>
        <v>0</v>
      </c>
    </row>
    <row r="166" spans="2:65" s="1" customFormat="1" ht="16.5" customHeight="1">
      <c r="B166" s="137"/>
      <c r="C166" s="138" t="s">
        <v>258</v>
      </c>
      <c r="D166" s="138" t="s">
        <v>139</v>
      </c>
      <c r="E166" s="139" t="s">
        <v>259</v>
      </c>
      <c r="F166" s="192" t="s">
        <v>260</v>
      </c>
      <c r="G166" s="192"/>
      <c r="H166" s="192"/>
      <c r="I166" s="192"/>
      <c r="J166" s="140" t="s">
        <v>155</v>
      </c>
      <c r="K166" s="141">
        <v>15.5</v>
      </c>
      <c r="L166" s="193"/>
      <c r="M166" s="193"/>
      <c r="N166" s="193">
        <f t="shared" ref="N166:N175" si="20">ROUND(L166*K166,2)</f>
        <v>0</v>
      </c>
      <c r="O166" s="193"/>
      <c r="P166" s="193"/>
      <c r="Q166" s="193"/>
      <c r="R166" s="142"/>
      <c r="T166" s="143" t="s">
        <v>5</v>
      </c>
      <c r="U166" s="40" t="s">
        <v>38</v>
      </c>
      <c r="V166" s="144">
        <v>0</v>
      </c>
      <c r="W166" s="144">
        <f t="shared" ref="W166:W175" si="21">V166*K166</f>
        <v>0</v>
      </c>
      <c r="X166" s="144">
        <v>3.5167741935483898E-3</v>
      </c>
      <c r="Y166" s="144">
        <f t="shared" ref="Y166:Y175" si="22">X166*K166</f>
        <v>5.4510000000000045E-2</v>
      </c>
      <c r="Z166" s="144">
        <v>0</v>
      </c>
      <c r="AA166" s="145">
        <f t="shared" ref="AA166:AA175" si="23">Z166*K166</f>
        <v>0</v>
      </c>
      <c r="AR166" s="18" t="s">
        <v>143</v>
      </c>
      <c r="AT166" s="18" t="s">
        <v>139</v>
      </c>
      <c r="AU166" s="18" t="s">
        <v>144</v>
      </c>
      <c r="AY166" s="18" t="s">
        <v>137</v>
      </c>
      <c r="BE166" s="146">
        <f t="shared" ref="BE166:BE175" si="24">IF(U166="základná",N166,0)</f>
        <v>0</v>
      </c>
      <c r="BF166" s="146">
        <f t="shared" ref="BF166:BF175" si="25">IF(U166="znížená",N166,0)</f>
        <v>0</v>
      </c>
      <c r="BG166" s="146">
        <f t="shared" ref="BG166:BG175" si="26">IF(U166="zákl. prenesená",N166,0)</f>
        <v>0</v>
      </c>
      <c r="BH166" s="146">
        <f t="shared" ref="BH166:BH175" si="27">IF(U166="zníž. prenesená",N166,0)</f>
        <v>0</v>
      </c>
      <c r="BI166" s="146">
        <f t="shared" ref="BI166:BI175" si="28">IF(U166="nulová",N166,0)</f>
        <v>0</v>
      </c>
      <c r="BJ166" s="18" t="s">
        <v>144</v>
      </c>
      <c r="BK166" s="146">
        <f t="shared" ref="BK166:BK175" si="29">ROUND(L166*K166,2)</f>
        <v>0</v>
      </c>
      <c r="BL166" s="18" t="s">
        <v>143</v>
      </c>
      <c r="BM166" s="18" t="s">
        <v>261</v>
      </c>
    </row>
    <row r="167" spans="2:65" s="1" customFormat="1" ht="25.5" customHeight="1">
      <c r="B167" s="137"/>
      <c r="C167" s="138" t="s">
        <v>262</v>
      </c>
      <c r="D167" s="138" t="s">
        <v>139</v>
      </c>
      <c r="E167" s="139" t="s">
        <v>263</v>
      </c>
      <c r="F167" s="192" t="s">
        <v>264</v>
      </c>
      <c r="G167" s="192"/>
      <c r="H167" s="192"/>
      <c r="I167" s="192"/>
      <c r="J167" s="140" t="s">
        <v>155</v>
      </c>
      <c r="K167" s="141">
        <v>5.5</v>
      </c>
      <c r="L167" s="193"/>
      <c r="M167" s="193"/>
      <c r="N167" s="193">
        <f t="shared" si="20"/>
        <v>0</v>
      </c>
      <c r="O167" s="193"/>
      <c r="P167" s="193"/>
      <c r="Q167" s="193"/>
      <c r="R167" s="142"/>
      <c r="T167" s="143" t="s">
        <v>5</v>
      </c>
      <c r="U167" s="40" t="s">
        <v>38</v>
      </c>
      <c r="V167" s="144">
        <v>0</v>
      </c>
      <c r="W167" s="144">
        <f t="shared" si="21"/>
        <v>0</v>
      </c>
      <c r="X167" s="144">
        <v>8.96363636363636E-4</v>
      </c>
      <c r="Y167" s="144">
        <f t="shared" si="22"/>
        <v>4.9299999999999978E-3</v>
      </c>
      <c r="Z167" s="144">
        <v>0</v>
      </c>
      <c r="AA167" s="145">
        <f t="shared" si="23"/>
        <v>0</v>
      </c>
      <c r="AR167" s="18" t="s">
        <v>143</v>
      </c>
      <c r="AT167" s="18" t="s">
        <v>139</v>
      </c>
      <c r="AU167" s="18" t="s">
        <v>144</v>
      </c>
      <c r="AY167" s="18" t="s">
        <v>137</v>
      </c>
      <c r="BE167" s="146">
        <f t="shared" si="24"/>
        <v>0</v>
      </c>
      <c r="BF167" s="146">
        <f t="shared" si="25"/>
        <v>0</v>
      </c>
      <c r="BG167" s="146">
        <f t="shared" si="26"/>
        <v>0</v>
      </c>
      <c r="BH167" s="146">
        <f t="shared" si="27"/>
        <v>0</v>
      </c>
      <c r="BI167" s="146">
        <f t="shared" si="28"/>
        <v>0</v>
      </c>
      <c r="BJ167" s="18" t="s">
        <v>144</v>
      </c>
      <c r="BK167" s="146">
        <f t="shared" si="29"/>
        <v>0</v>
      </c>
      <c r="BL167" s="18" t="s">
        <v>143</v>
      </c>
      <c r="BM167" s="18" t="s">
        <v>138</v>
      </c>
    </row>
    <row r="168" spans="2:65" s="1" customFormat="1" ht="25.5" customHeight="1">
      <c r="B168" s="137"/>
      <c r="C168" s="138" t="s">
        <v>265</v>
      </c>
      <c r="D168" s="138" t="s">
        <v>139</v>
      </c>
      <c r="E168" s="139" t="s">
        <v>266</v>
      </c>
      <c r="F168" s="192" t="s">
        <v>267</v>
      </c>
      <c r="G168" s="192"/>
      <c r="H168" s="192"/>
      <c r="I168" s="192"/>
      <c r="J168" s="140" t="s">
        <v>192</v>
      </c>
      <c r="K168" s="141">
        <v>1</v>
      </c>
      <c r="L168" s="193"/>
      <c r="M168" s="193"/>
      <c r="N168" s="193">
        <f t="shared" si="20"/>
        <v>0</v>
      </c>
      <c r="O168" s="193"/>
      <c r="P168" s="193"/>
      <c r="Q168" s="193"/>
      <c r="R168" s="142"/>
      <c r="T168" s="143" t="s">
        <v>5</v>
      </c>
      <c r="U168" s="40" t="s">
        <v>38</v>
      </c>
      <c r="V168" s="144">
        <v>0</v>
      </c>
      <c r="W168" s="144">
        <f t="shared" si="21"/>
        <v>0</v>
      </c>
      <c r="X168" s="144">
        <v>6.6E-4</v>
      </c>
      <c r="Y168" s="144">
        <f t="shared" si="22"/>
        <v>6.6E-4</v>
      </c>
      <c r="Z168" s="144">
        <v>0</v>
      </c>
      <c r="AA168" s="145">
        <f t="shared" si="23"/>
        <v>0</v>
      </c>
      <c r="AR168" s="18" t="s">
        <v>143</v>
      </c>
      <c r="AT168" s="18" t="s">
        <v>139</v>
      </c>
      <c r="AU168" s="18" t="s">
        <v>144</v>
      </c>
      <c r="AY168" s="18" t="s">
        <v>137</v>
      </c>
      <c r="BE168" s="146">
        <f t="shared" si="24"/>
        <v>0</v>
      </c>
      <c r="BF168" s="146">
        <f t="shared" si="25"/>
        <v>0</v>
      </c>
      <c r="BG168" s="146">
        <f t="shared" si="26"/>
        <v>0</v>
      </c>
      <c r="BH168" s="146">
        <f t="shared" si="27"/>
        <v>0</v>
      </c>
      <c r="BI168" s="146">
        <f t="shared" si="28"/>
        <v>0</v>
      </c>
      <c r="BJ168" s="18" t="s">
        <v>144</v>
      </c>
      <c r="BK168" s="146">
        <f t="shared" si="29"/>
        <v>0</v>
      </c>
      <c r="BL168" s="18" t="s">
        <v>143</v>
      </c>
      <c r="BM168" s="18" t="s">
        <v>145</v>
      </c>
    </row>
    <row r="169" spans="2:65" s="1" customFormat="1" ht="16.5" customHeight="1">
      <c r="B169" s="137"/>
      <c r="C169" s="147" t="s">
        <v>268</v>
      </c>
      <c r="D169" s="147" t="s">
        <v>195</v>
      </c>
      <c r="E169" s="148" t="s">
        <v>269</v>
      </c>
      <c r="F169" s="204" t="s">
        <v>270</v>
      </c>
      <c r="G169" s="204"/>
      <c r="H169" s="204"/>
      <c r="I169" s="204"/>
      <c r="J169" s="149" t="s">
        <v>192</v>
      </c>
      <c r="K169" s="150">
        <v>1</v>
      </c>
      <c r="L169" s="205"/>
      <c r="M169" s="205"/>
      <c r="N169" s="205">
        <f t="shared" si="20"/>
        <v>0</v>
      </c>
      <c r="O169" s="193"/>
      <c r="P169" s="193"/>
      <c r="Q169" s="193"/>
      <c r="R169" s="142"/>
      <c r="T169" s="143" t="s">
        <v>5</v>
      </c>
      <c r="U169" s="40" t="s">
        <v>38</v>
      </c>
      <c r="V169" s="144">
        <v>0</v>
      </c>
      <c r="W169" s="144">
        <f t="shared" si="21"/>
        <v>0</v>
      </c>
      <c r="X169" s="144">
        <v>1.5E-3</v>
      </c>
      <c r="Y169" s="144">
        <f t="shared" si="22"/>
        <v>1.5E-3</v>
      </c>
      <c r="Z169" s="144">
        <v>0</v>
      </c>
      <c r="AA169" s="145">
        <f t="shared" si="23"/>
        <v>0</v>
      </c>
      <c r="AR169" s="18" t="s">
        <v>172</v>
      </c>
      <c r="AT169" s="18" t="s">
        <v>195</v>
      </c>
      <c r="AU169" s="18" t="s">
        <v>144</v>
      </c>
      <c r="AY169" s="18" t="s">
        <v>137</v>
      </c>
      <c r="BE169" s="146">
        <f t="shared" si="24"/>
        <v>0</v>
      </c>
      <c r="BF169" s="146">
        <f t="shared" si="25"/>
        <v>0</v>
      </c>
      <c r="BG169" s="146">
        <f t="shared" si="26"/>
        <v>0</v>
      </c>
      <c r="BH169" s="146">
        <f t="shared" si="27"/>
        <v>0</v>
      </c>
      <c r="BI169" s="146">
        <f t="shared" si="28"/>
        <v>0</v>
      </c>
      <c r="BJ169" s="18" t="s">
        <v>144</v>
      </c>
      <c r="BK169" s="146">
        <f t="shared" si="29"/>
        <v>0</v>
      </c>
      <c r="BL169" s="18" t="s">
        <v>143</v>
      </c>
      <c r="BM169" s="18" t="s">
        <v>156</v>
      </c>
    </row>
    <row r="170" spans="2:65" s="1" customFormat="1" ht="16.5" customHeight="1">
      <c r="B170" s="137"/>
      <c r="C170" s="147" t="s">
        <v>271</v>
      </c>
      <c r="D170" s="147" t="s">
        <v>195</v>
      </c>
      <c r="E170" s="148" t="s">
        <v>272</v>
      </c>
      <c r="F170" s="204" t="s">
        <v>273</v>
      </c>
      <c r="G170" s="204"/>
      <c r="H170" s="204"/>
      <c r="I170" s="204"/>
      <c r="J170" s="149" t="s">
        <v>192</v>
      </c>
      <c r="K170" s="150">
        <v>3</v>
      </c>
      <c r="L170" s="205"/>
      <c r="M170" s="205"/>
      <c r="N170" s="205">
        <f t="shared" si="20"/>
        <v>0</v>
      </c>
      <c r="O170" s="193"/>
      <c r="P170" s="193"/>
      <c r="Q170" s="193"/>
      <c r="R170" s="142"/>
      <c r="T170" s="143" t="s">
        <v>5</v>
      </c>
      <c r="U170" s="40" t="s">
        <v>38</v>
      </c>
      <c r="V170" s="144">
        <v>0</v>
      </c>
      <c r="W170" s="144">
        <f t="shared" si="21"/>
        <v>0</v>
      </c>
      <c r="X170" s="144">
        <v>2.0000000000000001E-4</v>
      </c>
      <c r="Y170" s="144">
        <f t="shared" si="22"/>
        <v>6.0000000000000006E-4</v>
      </c>
      <c r="Z170" s="144">
        <v>0</v>
      </c>
      <c r="AA170" s="145">
        <f t="shared" si="23"/>
        <v>0</v>
      </c>
      <c r="AR170" s="18" t="s">
        <v>172</v>
      </c>
      <c r="AT170" s="18" t="s">
        <v>195</v>
      </c>
      <c r="AU170" s="18" t="s">
        <v>144</v>
      </c>
      <c r="AY170" s="18" t="s">
        <v>137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8" t="s">
        <v>144</v>
      </c>
      <c r="BK170" s="146">
        <f t="shared" si="29"/>
        <v>0</v>
      </c>
      <c r="BL170" s="18" t="s">
        <v>143</v>
      </c>
      <c r="BM170" s="18" t="s">
        <v>148</v>
      </c>
    </row>
    <row r="171" spans="2:65" s="1" customFormat="1" ht="16.5" customHeight="1">
      <c r="B171" s="137"/>
      <c r="C171" s="147" t="s">
        <v>274</v>
      </c>
      <c r="D171" s="147" t="s">
        <v>195</v>
      </c>
      <c r="E171" s="148" t="s">
        <v>275</v>
      </c>
      <c r="F171" s="204" t="s">
        <v>276</v>
      </c>
      <c r="G171" s="204"/>
      <c r="H171" s="204"/>
      <c r="I171" s="204"/>
      <c r="J171" s="149" t="s">
        <v>192</v>
      </c>
      <c r="K171" s="150">
        <v>4</v>
      </c>
      <c r="L171" s="205"/>
      <c r="M171" s="205"/>
      <c r="N171" s="205">
        <f t="shared" si="20"/>
        <v>0</v>
      </c>
      <c r="O171" s="193"/>
      <c r="P171" s="193"/>
      <c r="Q171" s="193"/>
      <c r="R171" s="142"/>
      <c r="T171" s="143" t="s">
        <v>5</v>
      </c>
      <c r="U171" s="40" t="s">
        <v>38</v>
      </c>
      <c r="V171" s="144">
        <v>0</v>
      </c>
      <c r="W171" s="144">
        <f t="shared" si="21"/>
        <v>0</v>
      </c>
      <c r="X171" s="144">
        <v>5.0000000000000001E-4</v>
      </c>
      <c r="Y171" s="144">
        <f t="shared" si="22"/>
        <v>2E-3</v>
      </c>
      <c r="Z171" s="144">
        <v>0</v>
      </c>
      <c r="AA171" s="145">
        <f t="shared" si="23"/>
        <v>0</v>
      </c>
      <c r="AR171" s="18" t="s">
        <v>172</v>
      </c>
      <c r="AT171" s="18" t="s">
        <v>195</v>
      </c>
      <c r="AU171" s="18" t="s">
        <v>144</v>
      </c>
      <c r="AY171" s="18" t="s">
        <v>137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8" t="s">
        <v>144</v>
      </c>
      <c r="BK171" s="146">
        <f t="shared" si="29"/>
        <v>0</v>
      </c>
      <c r="BL171" s="18" t="s">
        <v>143</v>
      </c>
      <c r="BM171" s="18" t="s">
        <v>152</v>
      </c>
    </row>
    <row r="172" spans="2:65" s="1" customFormat="1" ht="25.5" customHeight="1">
      <c r="B172" s="137"/>
      <c r="C172" s="147" t="s">
        <v>277</v>
      </c>
      <c r="D172" s="147" t="s">
        <v>195</v>
      </c>
      <c r="E172" s="148" t="s">
        <v>278</v>
      </c>
      <c r="F172" s="204" t="s">
        <v>279</v>
      </c>
      <c r="G172" s="204"/>
      <c r="H172" s="204"/>
      <c r="I172" s="204"/>
      <c r="J172" s="149" t="s">
        <v>192</v>
      </c>
      <c r="K172" s="150">
        <v>2</v>
      </c>
      <c r="L172" s="205"/>
      <c r="M172" s="205"/>
      <c r="N172" s="205">
        <f t="shared" si="20"/>
        <v>0</v>
      </c>
      <c r="O172" s="193"/>
      <c r="P172" s="193"/>
      <c r="Q172" s="193"/>
      <c r="R172" s="142"/>
      <c r="T172" s="143" t="s">
        <v>5</v>
      </c>
      <c r="U172" s="40" t="s">
        <v>38</v>
      </c>
      <c r="V172" s="144">
        <v>0</v>
      </c>
      <c r="W172" s="144">
        <f t="shared" si="21"/>
        <v>0</v>
      </c>
      <c r="X172" s="144">
        <v>5.0000000000000001E-4</v>
      </c>
      <c r="Y172" s="144">
        <f t="shared" si="22"/>
        <v>1E-3</v>
      </c>
      <c r="Z172" s="144">
        <v>0</v>
      </c>
      <c r="AA172" s="145">
        <f t="shared" si="23"/>
        <v>0</v>
      </c>
      <c r="AR172" s="18" t="s">
        <v>172</v>
      </c>
      <c r="AT172" s="18" t="s">
        <v>195</v>
      </c>
      <c r="AU172" s="18" t="s">
        <v>144</v>
      </c>
      <c r="AY172" s="18" t="s">
        <v>137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8" t="s">
        <v>144</v>
      </c>
      <c r="BK172" s="146">
        <f t="shared" si="29"/>
        <v>0</v>
      </c>
      <c r="BL172" s="18" t="s">
        <v>143</v>
      </c>
      <c r="BM172" s="18" t="s">
        <v>177</v>
      </c>
    </row>
    <row r="173" spans="2:65" s="1" customFormat="1" ht="25.5" customHeight="1">
      <c r="B173" s="137"/>
      <c r="C173" s="138" t="s">
        <v>280</v>
      </c>
      <c r="D173" s="138" t="s">
        <v>139</v>
      </c>
      <c r="E173" s="139" t="s">
        <v>281</v>
      </c>
      <c r="F173" s="192" t="s">
        <v>282</v>
      </c>
      <c r="G173" s="192"/>
      <c r="H173" s="192"/>
      <c r="I173" s="192"/>
      <c r="J173" s="140" t="s">
        <v>192</v>
      </c>
      <c r="K173" s="141">
        <v>1</v>
      </c>
      <c r="L173" s="193"/>
      <c r="M173" s="193"/>
      <c r="N173" s="193">
        <f t="shared" si="20"/>
        <v>0</v>
      </c>
      <c r="O173" s="193"/>
      <c r="P173" s="193"/>
      <c r="Q173" s="193"/>
      <c r="R173" s="142"/>
      <c r="T173" s="143" t="s">
        <v>5</v>
      </c>
      <c r="U173" s="40" t="s">
        <v>38</v>
      </c>
      <c r="V173" s="144">
        <v>0</v>
      </c>
      <c r="W173" s="144">
        <f t="shared" si="21"/>
        <v>0</v>
      </c>
      <c r="X173" s="144">
        <v>4.6899999999999997E-3</v>
      </c>
      <c r="Y173" s="144">
        <f t="shared" si="22"/>
        <v>4.6899999999999997E-3</v>
      </c>
      <c r="Z173" s="144">
        <v>0</v>
      </c>
      <c r="AA173" s="145">
        <f t="shared" si="23"/>
        <v>0</v>
      </c>
      <c r="AR173" s="18" t="s">
        <v>143</v>
      </c>
      <c r="AT173" s="18" t="s">
        <v>139</v>
      </c>
      <c r="AU173" s="18" t="s">
        <v>144</v>
      </c>
      <c r="AY173" s="18" t="s">
        <v>137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8" t="s">
        <v>144</v>
      </c>
      <c r="BK173" s="146">
        <f t="shared" si="29"/>
        <v>0</v>
      </c>
      <c r="BL173" s="18" t="s">
        <v>143</v>
      </c>
      <c r="BM173" s="18" t="s">
        <v>173</v>
      </c>
    </row>
    <row r="174" spans="2:65" s="1" customFormat="1" ht="25.5" customHeight="1">
      <c r="B174" s="137"/>
      <c r="C174" s="138" t="s">
        <v>283</v>
      </c>
      <c r="D174" s="138" t="s">
        <v>139</v>
      </c>
      <c r="E174" s="139" t="s">
        <v>284</v>
      </c>
      <c r="F174" s="192" t="s">
        <v>285</v>
      </c>
      <c r="G174" s="192"/>
      <c r="H174" s="192"/>
      <c r="I174" s="192"/>
      <c r="J174" s="140" t="s">
        <v>155</v>
      </c>
      <c r="K174" s="141">
        <v>1</v>
      </c>
      <c r="L174" s="193"/>
      <c r="M174" s="193"/>
      <c r="N174" s="193">
        <f t="shared" si="20"/>
        <v>0</v>
      </c>
      <c r="O174" s="193"/>
      <c r="P174" s="193"/>
      <c r="Q174" s="193"/>
      <c r="R174" s="142"/>
      <c r="T174" s="143" t="s">
        <v>5</v>
      </c>
      <c r="U174" s="40" t="s">
        <v>38</v>
      </c>
      <c r="V174" s="144">
        <v>0</v>
      </c>
      <c r="W174" s="144">
        <f t="shared" si="21"/>
        <v>0</v>
      </c>
      <c r="X174" s="144">
        <v>0</v>
      </c>
      <c r="Y174" s="144">
        <f t="shared" si="22"/>
        <v>0</v>
      </c>
      <c r="Z174" s="144">
        <v>0</v>
      </c>
      <c r="AA174" s="145">
        <f t="shared" si="23"/>
        <v>0</v>
      </c>
      <c r="AR174" s="18" t="s">
        <v>143</v>
      </c>
      <c r="AT174" s="18" t="s">
        <v>139</v>
      </c>
      <c r="AU174" s="18" t="s">
        <v>144</v>
      </c>
      <c r="AY174" s="18" t="s">
        <v>137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8" t="s">
        <v>144</v>
      </c>
      <c r="BK174" s="146">
        <f t="shared" si="29"/>
        <v>0</v>
      </c>
      <c r="BL174" s="18" t="s">
        <v>143</v>
      </c>
      <c r="BM174" s="18" t="s">
        <v>286</v>
      </c>
    </row>
    <row r="175" spans="2:65" s="1" customFormat="1" ht="25.5" customHeight="1">
      <c r="B175" s="137"/>
      <c r="C175" s="138" t="s">
        <v>287</v>
      </c>
      <c r="D175" s="138" t="s">
        <v>139</v>
      </c>
      <c r="E175" s="139" t="s">
        <v>288</v>
      </c>
      <c r="F175" s="192" t="s">
        <v>289</v>
      </c>
      <c r="G175" s="192"/>
      <c r="H175" s="192"/>
      <c r="I175" s="192"/>
      <c r="J175" s="140" t="s">
        <v>251</v>
      </c>
      <c r="K175" s="141">
        <v>7.0000000000000007E-2</v>
      </c>
      <c r="L175" s="193"/>
      <c r="M175" s="193"/>
      <c r="N175" s="193">
        <f t="shared" si="20"/>
        <v>0</v>
      </c>
      <c r="O175" s="193"/>
      <c r="P175" s="193"/>
      <c r="Q175" s="193"/>
      <c r="R175" s="142"/>
      <c r="T175" s="143" t="s">
        <v>5</v>
      </c>
      <c r="U175" s="40" t="s">
        <v>38</v>
      </c>
      <c r="V175" s="144">
        <v>0</v>
      </c>
      <c r="W175" s="144">
        <f t="shared" si="21"/>
        <v>0</v>
      </c>
      <c r="X175" s="144">
        <v>0</v>
      </c>
      <c r="Y175" s="144">
        <f t="shared" si="22"/>
        <v>0</v>
      </c>
      <c r="Z175" s="144">
        <v>0</v>
      </c>
      <c r="AA175" s="145">
        <f t="shared" si="23"/>
        <v>0</v>
      </c>
      <c r="AR175" s="18" t="s">
        <v>143</v>
      </c>
      <c r="AT175" s="18" t="s">
        <v>139</v>
      </c>
      <c r="AU175" s="18" t="s">
        <v>144</v>
      </c>
      <c r="AY175" s="18" t="s">
        <v>137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8" t="s">
        <v>144</v>
      </c>
      <c r="BK175" s="146">
        <f t="shared" si="29"/>
        <v>0</v>
      </c>
      <c r="BL175" s="18" t="s">
        <v>143</v>
      </c>
      <c r="BM175" s="18" t="s">
        <v>290</v>
      </c>
    </row>
    <row r="176" spans="2:65" s="9" customFormat="1" ht="29.85" customHeight="1">
      <c r="B176" s="126"/>
      <c r="C176" s="127"/>
      <c r="D176" s="136" t="s">
        <v>113</v>
      </c>
      <c r="E176" s="136"/>
      <c r="F176" s="136"/>
      <c r="G176" s="136"/>
      <c r="H176" s="136"/>
      <c r="I176" s="136"/>
      <c r="J176" s="136"/>
      <c r="K176" s="136"/>
      <c r="L176" s="136"/>
      <c r="M176" s="136"/>
      <c r="N176" s="200">
        <f>BK176</f>
        <v>0</v>
      </c>
      <c r="O176" s="201"/>
      <c r="P176" s="201"/>
      <c r="Q176" s="201"/>
      <c r="R176" s="129"/>
      <c r="T176" s="130"/>
      <c r="U176" s="127"/>
      <c r="V176" s="127"/>
      <c r="W176" s="131">
        <f>SUM(W177:W180)</f>
        <v>0</v>
      </c>
      <c r="X176" s="127"/>
      <c r="Y176" s="131">
        <f>SUM(Y177:Y180)</f>
        <v>1.1059999999999995E-2</v>
      </c>
      <c r="Z176" s="127"/>
      <c r="AA176" s="132">
        <f>SUM(AA177:AA180)</f>
        <v>0</v>
      </c>
      <c r="AR176" s="133" t="s">
        <v>79</v>
      </c>
      <c r="AT176" s="134" t="s">
        <v>70</v>
      </c>
      <c r="AU176" s="134" t="s">
        <v>79</v>
      </c>
      <c r="AY176" s="133" t="s">
        <v>137</v>
      </c>
      <c r="BK176" s="135">
        <f>SUM(BK177:BK180)</f>
        <v>0</v>
      </c>
    </row>
    <row r="177" spans="2:65" s="1" customFormat="1" ht="25.5" customHeight="1">
      <c r="B177" s="137"/>
      <c r="C177" s="138" t="s">
        <v>291</v>
      </c>
      <c r="D177" s="138" t="s">
        <v>139</v>
      </c>
      <c r="E177" s="139" t="s">
        <v>292</v>
      </c>
      <c r="F177" s="192" t="s">
        <v>293</v>
      </c>
      <c r="G177" s="192"/>
      <c r="H177" s="192"/>
      <c r="I177" s="192"/>
      <c r="J177" s="140" t="s">
        <v>155</v>
      </c>
      <c r="K177" s="141">
        <v>15</v>
      </c>
      <c r="L177" s="193"/>
      <c r="M177" s="193"/>
      <c r="N177" s="193">
        <f>ROUND(L177*K177,2)</f>
        <v>0</v>
      </c>
      <c r="O177" s="193"/>
      <c r="P177" s="193"/>
      <c r="Q177" s="193"/>
      <c r="R177" s="142"/>
      <c r="T177" s="143" t="s">
        <v>5</v>
      </c>
      <c r="U177" s="40" t="s">
        <v>38</v>
      </c>
      <c r="V177" s="144">
        <v>0</v>
      </c>
      <c r="W177" s="144">
        <f>V177*K177</f>
        <v>0</v>
      </c>
      <c r="X177" s="144">
        <v>7.37333333333333E-4</v>
      </c>
      <c r="Y177" s="144">
        <f>X177*K177</f>
        <v>1.1059999999999995E-2</v>
      </c>
      <c r="Z177" s="144">
        <v>0</v>
      </c>
      <c r="AA177" s="145">
        <f>Z177*K177</f>
        <v>0</v>
      </c>
      <c r="AR177" s="18" t="s">
        <v>143</v>
      </c>
      <c r="AT177" s="18" t="s">
        <v>139</v>
      </c>
      <c r="AU177" s="18" t="s">
        <v>144</v>
      </c>
      <c r="AY177" s="18" t="s">
        <v>137</v>
      </c>
      <c r="BE177" s="146">
        <f>IF(U177="základná",N177,0)</f>
        <v>0</v>
      </c>
      <c r="BF177" s="146">
        <f>IF(U177="znížená",N177,0)</f>
        <v>0</v>
      </c>
      <c r="BG177" s="146">
        <f>IF(U177="zákl. prenesená",N177,0)</f>
        <v>0</v>
      </c>
      <c r="BH177" s="146">
        <f>IF(U177="zníž. prenesená",N177,0)</f>
        <v>0</v>
      </c>
      <c r="BI177" s="146">
        <f>IF(U177="nulová",N177,0)</f>
        <v>0</v>
      </c>
      <c r="BJ177" s="18" t="s">
        <v>144</v>
      </c>
      <c r="BK177" s="146">
        <f>ROUND(L177*K177,2)</f>
        <v>0</v>
      </c>
      <c r="BL177" s="18" t="s">
        <v>143</v>
      </c>
      <c r="BM177" s="18" t="s">
        <v>294</v>
      </c>
    </row>
    <row r="178" spans="2:65" s="1" customFormat="1" ht="25.5" customHeight="1">
      <c r="B178" s="137"/>
      <c r="C178" s="138" t="s">
        <v>295</v>
      </c>
      <c r="D178" s="138" t="s">
        <v>139</v>
      </c>
      <c r="E178" s="139" t="s">
        <v>296</v>
      </c>
      <c r="F178" s="192" t="s">
        <v>297</v>
      </c>
      <c r="G178" s="192"/>
      <c r="H178" s="192"/>
      <c r="I178" s="192"/>
      <c r="J178" s="140" t="s">
        <v>155</v>
      </c>
      <c r="K178" s="141">
        <v>5.1999999999999998E-2</v>
      </c>
      <c r="L178" s="193"/>
      <c r="M178" s="193"/>
      <c r="N178" s="193">
        <f>ROUND(L178*K178,2)</f>
        <v>0</v>
      </c>
      <c r="O178" s="193"/>
      <c r="P178" s="193"/>
      <c r="Q178" s="193"/>
      <c r="R178" s="142"/>
      <c r="T178" s="143" t="s">
        <v>5</v>
      </c>
      <c r="U178" s="40" t="s">
        <v>38</v>
      </c>
      <c r="V178" s="144">
        <v>0</v>
      </c>
      <c r="W178" s="144">
        <f>V178*K178</f>
        <v>0</v>
      </c>
      <c r="X178" s="144">
        <v>0</v>
      </c>
      <c r="Y178" s="144">
        <f>X178*K178</f>
        <v>0</v>
      </c>
      <c r="Z178" s="144">
        <v>0</v>
      </c>
      <c r="AA178" s="145">
        <f>Z178*K178</f>
        <v>0</v>
      </c>
      <c r="AR178" s="18" t="s">
        <v>143</v>
      </c>
      <c r="AT178" s="18" t="s">
        <v>139</v>
      </c>
      <c r="AU178" s="18" t="s">
        <v>144</v>
      </c>
      <c r="AY178" s="18" t="s">
        <v>137</v>
      </c>
      <c r="BE178" s="146">
        <f>IF(U178="základná",N178,0)</f>
        <v>0</v>
      </c>
      <c r="BF178" s="146">
        <f>IF(U178="znížená",N178,0)</f>
        <v>0</v>
      </c>
      <c r="BG178" s="146">
        <f>IF(U178="zákl. prenesená",N178,0)</f>
        <v>0</v>
      </c>
      <c r="BH178" s="146">
        <f>IF(U178="zníž. prenesená",N178,0)</f>
        <v>0</v>
      </c>
      <c r="BI178" s="146">
        <f>IF(U178="nulová",N178,0)</f>
        <v>0</v>
      </c>
      <c r="BJ178" s="18" t="s">
        <v>144</v>
      </c>
      <c r="BK178" s="146">
        <f>ROUND(L178*K178,2)</f>
        <v>0</v>
      </c>
      <c r="BL178" s="18" t="s">
        <v>143</v>
      </c>
      <c r="BM178" s="18" t="s">
        <v>298</v>
      </c>
    </row>
    <row r="179" spans="2:65" s="1" customFormat="1" ht="25.5" customHeight="1">
      <c r="B179" s="137"/>
      <c r="C179" s="138" t="s">
        <v>299</v>
      </c>
      <c r="D179" s="138" t="s">
        <v>139</v>
      </c>
      <c r="E179" s="139" t="s">
        <v>300</v>
      </c>
      <c r="F179" s="192" t="s">
        <v>301</v>
      </c>
      <c r="G179" s="192"/>
      <c r="H179" s="192"/>
      <c r="I179" s="192"/>
      <c r="J179" s="140" t="s">
        <v>155</v>
      </c>
      <c r="K179" s="141">
        <v>5.1999999999999998E-2</v>
      </c>
      <c r="L179" s="193"/>
      <c r="M179" s="193"/>
      <c r="N179" s="193">
        <f>ROUND(L179*K179,2)</f>
        <v>0</v>
      </c>
      <c r="O179" s="193"/>
      <c r="P179" s="193"/>
      <c r="Q179" s="193"/>
      <c r="R179" s="142"/>
      <c r="T179" s="143" t="s">
        <v>5</v>
      </c>
      <c r="U179" s="40" t="s">
        <v>38</v>
      </c>
      <c r="V179" s="144">
        <v>0</v>
      </c>
      <c r="W179" s="144">
        <f>V179*K179</f>
        <v>0</v>
      </c>
      <c r="X179" s="144">
        <v>0</v>
      </c>
      <c r="Y179" s="144">
        <f>X179*K179</f>
        <v>0</v>
      </c>
      <c r="Z179" s="144">
        <v>0</v>
      </c>
      <c r="AA179" s="145">
        <f>Z179*K179</f>
        <v>0</v>
      </c>
      <c r="AR179" s="18" t="s">
        <v>143</v>
      </c>
      <c r="AT179" s="18" t="s">
        <v>139</v>
      </c>
      <c r="AU179" s="18" t="s">
        <v>144</v>
      </c>
      <c r="AY179" s="18" t="s">
        <v>137</v>
      </c>
      <c r="BE179" s="146">
        <f>IF(U179="základná",N179,0)</f>
        <v>0</v>
      </c>
      <c r="BF179" s="146">
        <f>IF(U179="znížená",N179,0)</f>
        <v>0</v>
      </c>
      <c r="BG179" s="146">
        <f>IF(U179="zákl. prenesená",N179,0)</f>
        <v>0</v>
      </c>
      <c r="BH179" s="146">
        <f>IF(U179="zníž. prenesená",N179,0)</f>
        <v>0</v>
      </c>
      <c r="BI179" s="146">
        <f>IF(U179="nulová",N179,0)</f>
        <v>0</v>
      </c>
      <c r="BJ179" s="18" t="s">
        <v>144</v>
      </c>
      <c r="BK179" s="146">
        <f>ROUND(L179*K179,2)</f>
        <v>0</v>
      </c>
      <c r="BL179" s="18" t="s">
        <v>143</v>
      </c>
      <c r="BM179" s="18" t="s">
        <v>302</v>
      </c>
    </row>
    <row r="180" spans="2:65" s="1" customFormat="1" ht="25.5" customHeight="1">
      <c r="B180" s="137"/>
      <c r="C180" s="138" t="s">
        <v>303</v>
      </c>
      <c r="D180" s="138" t="s">
        <v>139</v>
      </c>
      <c r="E180" s="139" t="s">
        <v>304</v>
      </c>
      <c r="F180" s="192" t="s">
        <v>305</v>
      </c>
      <c r="G180" s="192"/>
      <c r="H180" s="192"/>
      <c r="I180" s="192"/>
      <c r="J180" s="140" t="s">
        <v>251</v>
      </c>
      <c r="K180" s="141">
        <v>1.0999999999999999E-2</v>
      </c>
      <c r="L180" s="193"/>
      <c r="M180" s="193"/>
      <c r="N180" s="193">
        <f>ROUND(L180*K180,2)</f>
        <v>0</v>
      </c>
      <c r="O180" s="193"/>
      <c r="P180" s="193"/>
      <c r="Q180" s="193"/>
      <c r="R180" s="142"/>
      <c r="T180" s="143" t="s">
        <v>5</v>
      </c>
      <c r="U180" s="40" t="s">
        <v>38</v>
      </c>
      <c r="V180" s="144">
        <v>0</v>
      </c>
      <c r="W180" s="144">
        <f>V180*K180</f>
        <v>0</v>
      </c>
      <c r="X180" s="144">
        <v>0</v>
      </c>
      <c r="Y180" s="144">
        <f>X180*K180</f>
        <v>0</v>
      </c>
      <c r="Z180" s="144">
        <v>0</v>
      </c>
      <c r="AA180" s="145">
        <f>Z180*K180</f>
        <v>0</v>
      </c>
      <c r="AR180" s="18" t="s">
        <v>143</v>
      </c>
      <c r="AT180" s="18" t="s">
        <v>139</v>
      </c>
      <c r="AU180" s="18" t="s">
        <v>144</v>
      </c>
      <c r="AY180" s="18" t="s">
        <v>137</v>
      </c>
      <c r="BE180" s="146">
        <f>IF(U180="základná",N180,0)</f>
        <v>0</v>
      </c>
      <c r="BF180" s="146">
        <f>IF(U180="znížená",N180,0)</f>
        <v>0</v>
      </c>
      <c r="BG180" s="146">
        <f>IF(U180="zákl. prenesená",N180,0)</f>
        <v>0</v>
      </c>
      <c r="BH180" s="146">
        <f>IF(U180="zníž. prenesená",N180,0)</f>
        <v>0</v>
      </c>
      <c r="BI180" s="146">
        <f>IF(U180="nulová",N180,0)</f>
        <v>0</v>
      </c>
      <c r="BJ180" s="18" t="s">
        <v>144</v>
      </c>
      <c r="BK180" s="146">
        <f>ROUND(L180*K180,2)</f>
        <v>0</v>
      </c>
      <c r="BL180" s="18" t="s">
        <v>143</v>
      </c>
      <c r="BM180" s="18" t="s">
        <v>306</v>
      </c>
    </row>
    <row r="181" spans="2:65" s="9" customFormat="1" ht="29.85" customHeight="1">
      <c r="B181" s="126"/>
      <c r="C181" s="127"/>
      <c r="D181" s="136" t="s">
        <v>114</v>
      </c>
      <c r="E181" s="136"/>
      <c r="F181" s="136"/>
      <c r="G181" s="136"/>
      <c r="H181" s="136"/>
      <c r="I181" s="136"/>
      <c r="J181" s="136"/>
      <c r="K181" s="136"/>
      <c r="L181" s="136"/>
      <c r="M181" s="136"/>
      <c r="N181" s="200">
        <f>BK181</f>
        <v>0</v>
      </c>
      <c r="O181" s="201"/>
      <c r="P181" s="201"/>
      <c r="Q181" s="201"/>
      <c r="R181" s="129"/>
      <c r="T181" s="130"/>
      <c r="U181" s="127"/>
      <c r="V181" s="127"/>
      <c r="W181" s="131">
        <f>SUM(W182:W193)</f>
        <v>0</v>
      </c>
      <c r="X181" s="127"/>
      <c r="Y181" s="131">
        <f>SUM(Y182:Y193)</f>
        <v>0.11914</v>
      </c>
      <c r="Z181" s="127"/>
      <c r="AA181" s="132">
        <f>SUM(AA182:AA193)</f>
        <v>0</v>
      </c>
      <c r="AR181" s="133" t="s">
        <v>79</v>
      </c>
      <c r="AT181" s="134" t="s">
        <v>70</v>
      </c>
      <c r="AU181" s="134" t="s">
        <v>79</v>
      </c>
      <c r="AY181" s="133" t="s">
        <v>137</v>
      </c>
      <c r="BK181" s="135">
        <f>SUM(BK182:BK193)</f>
        <v>0</v>
      </c>
    </row>
    <row r="182" spans="2:65" s="1" customFormat="1" ht="25.5" customHeight="1">
      <c r="B182" s="137"/>
      <c r="C182" s="138" t="s">
        <v>214</v>
      </c>
      <c r="D182" s="138" t="s">
        <v>139</v>
      </c>
      <c r="E182" s="139" t="s">
        <v>307</v>
      </c>
      <c r="F182" s="192" t="s">
        <v>308</v>
      </c>
      <c r="G182" s="192"/>
      <c r="H182" s="192"/>
      <c r="I182" s="192"/>
      <c r="J182" s="140" t="s">
        <v>309</v>
      </c>
      <c r="K182" s="141">
        <v>4</v>
      </c>
      <c r="L182" s="193"/>
      <c r="M182" s="193"/>
      <c r="N182" s="193">
        <f t="shared" ref="N182:N193" si="30">ROUND(L182*K182,2)</f>
        <v>0</v>
      </c>
      <c r="O182" s="193"/>
      <c r="P182" s="193"/>
      <c r="Q182" s="193"/>
      <c r="R182" s="142"/>
      <c r="T182" s="143" t="s">
        <v>5</v>
      </c>
      <c r="U182" s="40" t="s">
        <v>38</v>
      </c>
      <c r="V182" s="144">
        <v>0</v>
      </c>
      <c r="W182" s="144">
        <f t="shared" ref="W182:W193" si="31">V182*K182</f>
        <v>0</v>
      </c>
      <c r="X182" s="144">
        <v>0</v>
      </c>
      <c r="Y182" s="144">
        <f t="shared" ref="Y182:Y193" si="32">X182*K182</f>
        <v>0</v>
      </c>
      <c r="Z182" s="144">
        <v>0</v>
      </c>
      <c r="AA182" s="145">
        <f t="shared" ref="AA182:AA193" si="33">Z182*K182</f>
        <v>0</v>
      </c>
      <c r="AR182" s="18" t="s">
        <v>143</v>
      </c>
      <c r="AT182" s="18" t="s">
        <v>139</v>
      </c>
      <c r="AU182" s="18" t="s">
        <v>144</v>
      </c>
      <c r="AY182" s="18" t="s">
        <v>137</v>
      </c>
      <c r="BE182" s="146">
        <f t="shared" ref="BE182:BE193" si="34">IF(U182="základná",N182,0)</f>
        <v>0</v>
      </c>
      <c r="BF182" s="146">
        <f t="shared" ref="BF182:BF193" si="35">IF(U182="znížená",N182,0)</f>
        <v>0</v>
      </c>
      <c r="BG182" s="146">
        <f t="shared" ref="BG182:BG193" si="36">IF(U182="zákl. prenesená",N182,0)</f>
        <v>0</v>
      </c>
      <c r="BH182" s="146">
        <f t="shared" ref="BH182:BH193" si="37">IF(U182="zníž. prenesená",N182,0)</f>
        <v>0</v>
      </c>
      <c r="BI182" s="146">
        <f t="shared" ref="BI182:BI193" si="38">IF(U182="nulová",N182,0)</f>
        <v>0</v>
      </c>
      <c r="BJ182" s="18" t="s">
        <v>144</v>
      </c>
      <c r="BK182" s="146">
        <f t="shared" ref="BK182:BK193" si="39">ROUND(L182*K182,2)</f>
        <v>0</v>
      </c>
      <c r="BL182" s="18" t="s">
        <v>143</v>
      </c>
      <c r="BM182" s="18" t="s">
        <v>310</v>
      </c>
    </row>
    <row r="183" spans="2:65" s="1" customFormat="1" ht="16.5" customHeight="1">
      <c r="B183" s="137"/>
      <c r="C183" s="138" t="s">
        <v>311</v>
      </c>
      <c r="D183" s="138" t="s">
        <v>139</v>
      </c>
      <c r="E183" s="139" t="s">
        <v>312</v>
      </c>
      <c r="F183" s="192" t="s">
        <v>313</v>
      </c>
      <c r="G183" s="192"/>
      <c r="H183" s="192"/>
      <c r="I183" s="192"/>
      <c r="J183" s="140" t="s">
        <v>309</v>
      </c>
      <c r="K183" s="141">
        <v>3</v>
      </c>
      <c r="L183" s="193"/>
      <c r="M183" s="193"/>
      <c r="N183" s="193">
        <f t="shared" si="30"/>
        <v>0</v>
      </c>
      <c r="O183" s="193"/>
      <c r="P183" s="193"/>
      <c r="Q183" s="193"/>
      <c r="R183" s="142"/>
      <c r="T183" s="143" t="s">
        <v>5</v>
      </c>
      <c r="U183" s="40" t="s">
        <v>38</v>
      </c>
      <c r="V183" s="144">
        <v>0</v>
      </c>
      <c r="W183" s="144">
        <f t="shared" si="31"/>
        <v>0</v>
      </c>
      <c r="X183" s="144">
        <v>2.0400000000000001E-3</v>
      </c>
      <c r="Y183" s="144">
        <f t="shared" si="32"/>
        <v>6.1200000000000004E-3</v>
      </c>
      <c r="Z183" s="144">
        <v>0</v>
      </c>
      <c r="AA183" s="145">
        <f t="shared" si="33"/>
        <v>0</v>
      </c>
      <c r="AR183" s="18" t="s">
        <v>143</v>
      </c>
      <c r="AT183" s="18" t="s">
        <v>139</v>
      </c>
      <c r="AU183" s="18" t="s">
        <v>144</v>
      </c>
      <c r="AY183" s="18" t="s">
        <v>137</v>
      </c>
      <c r="BE183" s="146">
        <f t="shared" si="34"/>
        <v>0</v>
      </c>
      <c r="BF183" s="146">
        <f t="shared" si="35"/>
        <v>0</v>
      </c>
      <c r="BG183" s="146">
        <f t="shared" si="36"/>
        <v>0</v>
      </c>
      <c r="BH183" s="146">
        <f t="shared" si="37"/>
        <v>0</v>
      </c>
      <c r="BI183" s="146">
        <f t="shared" si="38"/>
        <v>0</v>
      </c>
      <c r="BJ183" s="18" t="s">
        <v>144</v>
      </c>
      <c r="BK183" s="146">
        <f t="shared" si="39"/>
        <v>0</v>
      </c>
      <c r="BL183" s="18" t="s">
        <v>143</v>
      </c>
      <c r="BM183" s="18" t="s">
        <v>314</v>
      </c>
    </row>
    <row r="184" spans="2:65" s="1" customFormat="1" ht="16.5" customHeight="1">
      <c r="B184" s="137"/>
      <c r="C184" s="147" t="s">
        <v>315</v>
      </c>
      <c r="D184" s="147" t="s">
        <v>195</v>
      </c>
      <c r="E184" s="148" t="s">
        <v>316</v>
      </c>
      <c r="F184" s="204" t="s">
        <v>317</v>
      </c>
      <c r="G184" s="204"/>
      <c r="H184" s="204"/>
      <c r="I184" s="204"/>
      <c r="J184" s="149" t="s">
        <v>192</v>
      </c>
      <c r="K184" s="150">
        <v>3</v>
      </c>
      <c r="L184" s="205"/>
      <c r="M184" s="205"/>
      <c r="N184" s="205">
        <f t="shared" si="30"/>
        <v>0</v>
      </c>
      <c r="O184" s="193"/>
      <c r="P184" s="193"/>
      <c r="Q184" s="193"/>
      <c r="R184" s="142"/>
      <c r="T184" s="143" t="s">
        <v>5</v>
      </c>
      <c r="U184" s="40" t="s">
        <v>38</v>
      </c>
      <c r="V184" s="144">
        <v>0</v>
      </c>
      <c r="W184" s="144">
        <f t="shared" si="31"/>
        <v>0</v>
      </c>
      <c r="X184" s="144">
        <v>1.2E-2</v>
      </c>
      <c r="Y184" s="144">
        <f t="shared" si="32"/>
        <v>3.6000000000000004E-2</v>
      </c>
      <c r="Z184" s="144">
        <v>0</v>
      </c>
      <c r="AA184" s="145">
        <f t="shared" si="33"/>
        <v>0</v>
      </c>
      <c r="AR184" s="18" t="s">
        <v>172</v>
      </c>
      <c r="AT184" s="18" t="s">
        <v>195</v>
      </c>
      <c r="AU184" s="18" t="s">
        <v>144</v>
      </c>
      <c r="AY184" s="18" t="s">
        <v>137</v>
      </c>
      <c r="BE184" s="146">
        <f t="shared" si="34"/>
        <v>0</v>
      </c>
      <c r="BF184" s="146">
        <f t="shared" si="35"/>
        <v>0</v>
      </c>
      <c r="BG184" s="146">
        <f t="shared" si="36"/>
        <v>0</v>
      </c>
      <c r="BH184" s="146">
        <f t="shared" si="37"/>
        <v>0</v>
      </c>
      <c r="BI184" s="146">
        <f t="shared" si="38"/>
        <v>0</v>
      </c>
      <c r="BJ184" s="18" t="s">
        <v>144</v>
      </c>
      <c r="BK184" s="146">
        <f t="shared" si="39"/>
        <v>0</v>
      </c>
      <c r="BL184" s="18" t="s">
        <v>143</v>
      </c>
      <c r="BM184" s="18" t="s">
        <v>189</v>
      </c>
    </row>
    <row r="185" spans="2:65" s="1" customFormat="1" ht="25.5" customHeight="1">
      <c r="B185" s="137"/>
      <c r="C185" s="138" t="s">
        <v>10</v>
      </c>
      <c r="D185" s="138" t="s">
        <v>139</v>
      </c>
      <c r="E185" s="139" t="s">
        <v>318</v>
      </c>
      <c r="F185" s="192" t="s">
        <v>319</v>
      </c>
      <c r="G185" s="192"/>
      <c r="H185" s="192"/>
      <c r="I185" s="192"/>
      <c r="J185" s="140" t="s">
        <v>309</v>
      </c>
      <c r="K185" s="141">
        <v>2</v>
      </c>
      <c r="L185" s="193"/>
      <c r="M185" s="193"/>
      <c r="N185" s="193">
        <f t="shared" si="30"/>
        <v>0</v>
      </c>
      <c r="O185" s="193"/>
      <c r="P185" s="193"/>
      <c r="Q185" s="193"/>
      <c r="R185" s="142"/>
      <c r="T185" s="143" t="s">
        <v>5</v>
      </c>
      <c r="U185" s="40" t="s">
        <v>38</v>
      </c>
      <c r="V185" s="144">
        <v>0</v>
      </c>
      <c r="W185" s="144">
        <f t="shared" si="31"/>
        <v>0</v>
      </c>
      <c r="X185" s="144">
        <v>0</v>
      </c>
      <c r="Y185" s="144">
        <f t="shared" si="32"/>
        <v>0</v>
      </c>
      <c r="Z185" s="144">
        <v>0</v>
      </c>
      <c r="AA185" s="145">
        <f t="shared" si="33"/>
        <v>0</v>
      </c>
      <c r="AR185" s="18" t="s">
        <v>143</v>
      </c>
      <c r="AT185" s="18" t="s">
        <v>139</v>
      </c>
      <c r="AU185" s="18" t="s">
        <v>144</v>
      </c>
      <c r="AY185" s="18" t="s">
        <v>137</v>
      </c>
      <c r="BE185" s="146">
        <f t="shared" si="34"/>
        <v>0</v>
      </c>
      <c r="BF185" s="146">
        <f t="shared" si="35"/>
        <v>0</v>
      </c>
      <c r="BG185" s="146">
        <f t="shared" si="36"/>
        <v>0</v>
      </c>
      <c r="BH185" s="146">
        <f t="shared" si="37"/>
        <v>0</v>
      </c>
      <c r="BI185" s="146">
        <f t="shared" si="38"/>
        <v>0</v>
      </c>
      <c r="BJ185" s="18" t="s">
        <v>144</v>
      </c>
      <c r="BK185" s="146">
        <f t="shared" si="39"/>
        <v>0</v>
      </c>
      <c r="BL185" s="18" t="s">
        <v>143</v>
      </c>
      <c r="BM185" s="18" t="s">
        <v>194</v>
      </c>
    </row>
    <row r="186" spans="2:65" s="1" customFormat="1" ht="25.5" customHeight="1">
      <c r="B186" s="137"/>
      <c r="C186" s="138" t="s">
        <v>219</v>
      </c>
      <c r="D186" s="138" t="s">
        <v>139</v>
      </c>
      <c r="E186" s="139" t="s">
        <v>320</v>
      </c>
      <c r="F186" s="192" t="s">
        <v>321</v>
      </c>
      <c r="G186" s="192"/>
      <c r="H186" s="192"/>
      <c r="I186" s="192"/>
      <c r="J186" s="140" t="s">
        <v>309</v>
      </c>
      <c r="K186" s="141">
        <v>2</v>
      </c>
      <c r="L186" s="193"/>
      <c r="M186" s="193"/>
      <c r="N186" s="193">
        <f t="shared" si="30"/>
        <v>0</v>
      </c>
      <c r="O186" s="193"/>
      <c r="P186" s="193"/>
      <c r="Q186" s="193"/>
      <c r="R186" s="142"/>
      <c r="T186" s="143" t="s">
        <v>5</v>
      </c>
      <c r="U186" s="40" t="s">
        <v>38</v>
      </c>
      <c r="V186" s="144">
        <v>0</v>
      </c>
      <c r="W186" s="144">
        <f t="shared" si="31"/>
        <v>0</v>
      </c>
      <c r="X186" s="144">
        <v>0</v>
      </c>
      <c r="Y186" s="144">
        <f t="shared" si="32"/>
        <v>0</v>
      </c>
      <c r="Z186" s="144">
        <v>0</v>
      </c>
      <c r="AA186" s="145">
        <f t="shared" si="33"/>
        <v>0</v>
      </c>
      <c r="AR186" s="18" t="s">
        <v>143</v>
      </c>
      <c r="AT186" s="18" t="s">
        <v>139</v>
      </c>
      <c r="AU186" s="18" t="s">
        <v>144</v>
      </c>
      <c r="AY186" s="18" t="s">
        <v>137</v>
      </c>
      <c r="BE186" s="146">
        <f t="shared" si="34"/>
        <v>0</v>
      </c>
      <c r="BF186" s="146">
        <f t="shared" si="35"/>
        <v>0</v>
      </c>
      <c r="BG186" s="146">
        <f t="shared" si="36"/>
        <v>0</v>
      </c>
      <c r="BH186" s="146">
        <f t="shared" si="37"/>
        <v>0</v>
      </c>
      <c r="BI186" s="146">
        <f t="shared" si="38"/>
        <v>0</v>
      </c>
      <c r="BJ186" s="18" t="s">
        <v>144</v>
      </c>
      <c r="BK186" s="146">
        <f t="shared" si="39"/>
        <v>0</v>
      </c>
      <c r="BL186" s="18" t="s">
        <v>143</v>
      </c>
      <c r="BM186" s="18" t="s">
        <v>199</v>
      </c>
    </row>
    <row r="187" spans="2:65" s="1" customFormat="1" ht="38.25" customHeight="1">
      <c r="B187" s="137"/>
      <c r="C187" s="138" t="s">
        <v>322</v>
      </c>
      <c r="D187" s="138" t="s">
        <v>139</v>
      </c>
      <c r="E187" s="139" t="s">
        <v>323</v>
      </c>
      <c r="F187" s="192" t="s">
        <v>324</v>
      </c>
      <c r="G187" s="192"/>
      <c r="H187" s="192"/>
      <c r="I187" s="192"/>
      <c r="J187" s="140" t="s">
        <v>309</v>
      </c>
      <c r="K187" s="141">
        <v>4</v>
      </c>
      <c r="L187" s="193"/>
      <c r="M187" s="193"/>
      <c r="N187" s="193">
        <f t="shared" si="30"/>
        <v>0</v>
      </c>
      <c r="O187" s="193"/>
      <c r="P187" s="193"/>
      <c r="Q187" s="193"/>
      <c r="R187" s="142"/>
      <c r="T187" s="143" t="s">
        <v>5</v>
      </c>
      <c r="U187" s="40" t="s">
        <v>38</v>
      </c>
      <c r="V187" s="144">
        <v>0</v>
      </c>
      <c r="W187" s="144">
        <f t="shared" si="31"/>
        <v>0</v>
      </c>
      <c r="X187" s="144">
        <v>2.2575E-3</v>
      </c>
      <c r="Y187" s="144">
        <f t="shared" si="32"/>
        <v>9.0299999999999998E-3</v>
      </c>
      <c r="Z187" s="144">
        <v>0</v>
      </c>
      <c r="AA187" s="145">
        <f t="shared" si="33"/>
        <v>0</v>
      </c>
      <c r="AR187" s="18" t="s">
        <v>143</v>
      </c>
      <c r="AT187" s="18" t="s">
        <v>139</v>
      </c>
      <c r="AU187" s="18" t="s">
        <v>144</v>
      </c>
      <c r="AY187" s="18" t="s">
        <v>137</v>
      </c>
      <c r="BE187" s="146">
        <f t="shared" si="34"/>
        <v>0</v>
      </c>
      <c r="BF187" s="146">
        <f t="shared" si="35"/>
        <v>0</v>
      </c>
      <c r="BG187" s="146">
        <f t="shared" si="36"/>
        <v>0</v>
      </c>
      <c r="BH187" s="146">
        <f t="shared" si="37"/>
        <v>0</v>
      </c>
      <c r="BI187" s="146">
        <f t="shared" si="38"/>
        <v>0</v>
      </c>
      <c r="BJ187" s="18" t="s">
        <v>144</v>
      </c>
      <c r="BK187" s="146">
        <f t="shared" si="39"/>
        <v>0</v>
      </c>
      <c r="BL187" s="18" t="s">
        <v>143</v>
      </c>
      <c r="BM187" s="18" t="s">
        <v>325</v>
      </c>
    </row>
    <row r="188" spans="2:65" s="1" customFormat="1" ht="16.5" customHeight="1">
      <c r="B188" s="137"/>
      <c r="C188" s="147" t="s">
        <v>326</v>
      </c>
      <c r="D188" s="147" t="s">
        <v>195</v>
      </c>
      <c r="E188" s="148" t="s">
        <v>327</v>
      </c>
      <c r="F188" s="204" t="s">
        <v>328</v>
      </c>
      <c r="G188" s="204"/>
      <c r="H188" s="204"/>
      <c r="I188" s="204"/>
      <c r="J188" s="149" t="s">
        <v>192</v>
      </c>
      <c r="K188" s="150">
        <v>4</v>
      </c>
      <c r="L188" s="205"/>
      <c r="M188" s="205"/>
      <c r="N188" s="205">
        <f t="shared" si="30"/>
        <v>0</v>
      </c>
      <c r="O188" s="193"/>
      <c r="P188" s="193"/>
      <c r="Q188" s="193"/>
      <c r="R188" s="142"/>
      <c r="T188" s="143" t="s">
        <v>5</v>
      </c>
      <c r="U188" s="40" t="s">
        <v>38</v>
      </c>
      <c r="V188" s="144">
        <v>0</v>
      </c>
      <c r="W188" s="144">
        <f t="shared" si="31"/>
        <v>0</v>
      </c>
      <c r="X188" s="144">
        <v>1.4500000000000001E-2</v>
      </c>
      <c r="Y188" s="144">
        <f t="shared" si="32"/>
        <v>5.8000000000000003E-2</v>
      </c>
      <c r="Z188" s="144">
        <v>0</v>
      </c>
      <c r="AA188" s="145">
        <f t="shared" si="33"/>
        <v>0</v>
      </c>
      <c r="AR188" s="18" t="s">
        <v>172</v>
      </c>
      <c r="AT188" s="18" t="s">
        <v>195</v>
      </c>
      <c r="AU188" s="18" t="s">
        <v>144</v>
      </c>
      <c r="AY188" s="18" t="s">
        <v>137</v>
      </c>
      <c r="BE188" s="146">
        <f t="shared" si="34"/>
        <v>0</v>
      </c>
      <c r="BF188" s="146">
        <f t="shared" si="35"/>
        <v>0</v>
      </c>
      <c r="BG188" s="146">
        <f t="shared" si="36"/>
        <v>0</v>
      </c>
      <c r="BH188" s="146">
        <f t="shared" si="37"/>
        <v>0</v>
      </c>
      <c r="BI188" s="146">
        <f t="shared" si="38"/>
        <v>0</v>
      </c>
      <c r="BJ188" s="18" t="s">
        <v>144</v>
      </c>
      <c r="BK188" s="146">
        <f t="shared" si="39"/>
        <v>0</v>
      </c>
      <c r="BL188" s="18" t="s">
        <v>143</v>
      </c>
      <c r="BM188" s="18" t="s">
        <v>329</v>
      </c>
    </row>
    <row r="189" spans="2:65" s="1" customFormat="1" ht="16.5" customHeight="1">
      <c r="B189" s="137"/>
      <c r="C189" s="138" t="s">
        <v>330</v>
      </c>
      <c r="D189" s="138" t="s">
        <v>139</v>
      </c>
      <c r="E189" s="139" t="s">
        <v>331</v>
      </c>
      <c r="F189" s="192" t="s">
        <v>332</v>
      </c>
      <c r="G189" s="192"/>
      <c r="H189" s="192"/>
      <c r="I189" s="192"/>
      <c r="J189" s="140" t="s">
        <v>309</v>
      </c>
      <c r="K189" s="141">
        <v>1</v>
      </c>
      <c r="L189" s="193"/>
      <c r="M189" s="193"/>
      <c r="N189" s="193">
        <f t="shared" si="30"/>
        <v>0</v>
      </c>
      <c r="O189" s="193"/>
      <c r="P189" s="193"/>
      <c r="Q189" s="193"/>
      <c r="R189" s="142"/>
      <c r="T189" s="143" t="s">
        <v>5</v>
      </c>
      <c r="U189" s="40" t="s">
        <v>38</v>
      </c>
      <c r="V189" s="144">
        <v>0</v>
      </c>
      <c r="W189" s="144">
        <f t="shared" si="31"/>
        <v>0</v>
      </c>
      <c r="X189" s="144">
        <v>0</v>
      </c>
      <c r="Y189" s="144">
        <f t="shared" si="32"/>
        <v>0</v>
      </c>
      <c r="Z189" s="144">
        <v>0</v>
      </c>
      <c r="AA189" s="145">
        <f t="shared" si="33"/>
        <v>0</v>
      </c>
      <c r="AR189" s="18" t="s">
        <v>143</v>
      </c>
      <c r="AT189" s="18" t="s">
        <v>139</v>
      </c>
      <c r="AU189" s="18" t="s">
        <v>144</v>
      </c>
      <c r="AY189" s="18" t="s">
        <v>137</v>
      </c>
      <c r="BE189" s="146">
        <f t="shared" si="34"/>
        <v>0</v>
      </c>
      <c r="BF189" s="146">
        <f t="shared" si="35"/>
        <v>0</v>
      </c>
      <c r="BG189" s="146">
        <f t="shared" si="36"/>
        <v>0</v>
      </c>
      <c r="BH189" s="146">
        <f t="shared" si="37"/>
        <v>0</v>
      </c>
      <c r="BI189" s="146">
        <f t="shared" si="38"/>
        <v>0</v>
      </c>
      <c r="BJ189" s="18" t="s">
        <v>144</v>
      </c>
      <c r="BK189" s="146">
        <f t="shared" si="39"/>
        <v>0</v>
      </c>
      <c r="BL189" s="18" t="s">
        <v>143</v>
      </c>
      <c r="BM189" s="18" t="s">
        <v>291</v>
      </c>
    </row>
    <row r="190" spans="2:65" s="1" customFormat="1" ht="16.5" customHeight="1">
      <c r="B190" s="137"/>
      <c r="C190" s="147" t="s">
        <v>333</v>
      </c>
      <c r="D190" s="147" t="s">
        <v>195</v>
      </c>
      <c r="E190" s="148" t="s">
        <v>334</v>
      </c>
      <c r="F190" s="204" t="s">
        <v>335</v>
      </c>
      <c r="G190" s="204"/>
      <c r="H190" s="204"/>
      <c r="I190" s="204"/>
      <c r="J190" s="149" t="s">
        <v>336</v>
      </c>
      <c r="K190" s="150">
        <v>1</v>
      </c>
      <c r="L190" s="205"/>
      <c r="M190" s="205"/>
      <c r="N190" s="205">
        <f t="shared" si="30"/>
        <v>0</v>
      </c>
      <c r="O190" s="193"/>
      <c r="P190" s="193"/>
      <c r="Q190" s="193"/>
      <c r="R190" s="142"/>
      <c r="T190" s="143" t="s">
        <v>5</v>
      </c>
      <c r="U190" s="40" t="s">
        <v>38</v>
      </c>
      <c r="V190" s="144">
        <v>0</v>
      </c>
      <c r="W190" s="144">
        <f t="shared" si="31"/>
        <v>0</v>
      </c>
      <c r="X190" s="144">
        <v>6.8999999999999997E-4</v>
      </c>
      <c r="Y190" s="144">
        <f t="shared" si="32"/>
        <v>6.8999999999999997E-4</v>
      </c>
      <c r="Z190" s="144">
        <v>0</v>
      </c>
      <c r="AA190" s="145">
        <f t="shared" si="33"/>
        <v>0</v>
      </c>
      <c r="AR190" s="18" t="s">
        <v>172</v>
      </c>
      <c r="AT190" s="18" t="s">
        <v>195</v>
      </c>
      <c r="AU190" s="18" t="s">
        <v>144</v>
      </c>
      <c r="AY190" s="18" t="s">
        <v>137</v>
      </c>
      <c r="BE190" s="146">
        <f t="shared" si="34"/>
        <v>0</v>
      </c>
      <c r="BF190" s="146">
        <f t="shared" si="35"/>
        <v>0</v>
      </c>
      <c r="BG190" s="146">
        <f t="shared" si="36"/>
        <v>0</v>
      </c>
      <c r="BH190" s="146">
        <f t="shared" si="37"/>
        <v>0</v>
      </c>
      <c r="BI190" s="146">
        <f t="shared" si="38"/>
        <v>0</v>
      </c>
      <c r="BJ190" s="18" t="s">
        <v>144</v>
      </c>
      <c r="BK190" s="146">
        <f t="shared" si="39"/>
        <v>0</v>
      </c>
      <c r="BL190" s="18" t="s">
        <v>143</v>
      </c>
      <c r="BM190" s="18" t="s">
        <v>262</v>
      </c>
    </row>
    <row r="191" spans="2:65" s="1" customFormat="1" ht="25.5" customHeight="1">
      <c r="B191" s="137"/>
      <c r="C191" s="138" t="s">
        <v>337</v>
      </c>
      <c r="D191" s="138" t="s">
        <v>139</v>
      </c>
      <c r="E191" s="139" t="s">
        <v>338</v>
      </c>
      <c r="F191" s="192" t="s">
        <v>339</v>
      </c>
      <c r="G191" s="192"/>
      <c r="H191" s="192"/>
      <c r="I191" s="192"/>
      <c r="J191" s="140" t="s">
        <v>192</v>
      </c>
      <c r="K191" s="141">
        <v>4</v>
      </c>
      <c r="L191" s="193"/>
      <c r="M191" s="193"/>
      <c r="N191" s="193">
        <f t="shared" si="30"/>
        <v>0</v>
      </c>
      <c r="O191" s="193"/>
      <c r="P191" s="193"/>
      <c r="Q191" s="193"/>
      <c r="R191" s="142"/>
      <c r="T191" s="143" t="s">
        <v>5</v>
      </c>
      <c r="U191" s="40" t="s">
        <v>38</v>
      </c>
      <c r="V191" s="144">
        <v>0</v>
      </c>
      <c r="W191" s="144">
        <f t="shared" si="31"/>
        <v>0</v>
      </c>
      <c r="X191" s="144">
        <v>0</v>
      </c>
      <c r="Y191" s="144">
        <f t="shared" si="32"/>
        <v>0</v>
      </c>
      <c r="Z191" s="144">
        <v>0</v>
      </c>
      <c r="AA191" s="145">
        <f t="shared" si="33"/>
        <v>0</v>
      </c>
      <c r="AR191" s="18" t="s">
        <v>143</v>
      </c>
      <c r="AT191" s="18" t="s">
        <v>139</v>
      </c>
      <c r="AU191" s="18" t="s">
        <v>144</v>
      </c>
      <c r="AY191" s="18" t="s">
        <v>137</v>
      </c>
      <c r="BE191" s="146">
        <f t="shared" si="34"/>
        <v>0</v>
      </c>
      <c r="BF191" s="146">
        <f t="shared" si="35"/>
        <v>0</v>
      </c>
      <c r="BG191" s="146">
        <f t="shared" si="36"/>
        <v>0</v>
      </c>
      <c r="BH191" s="146">
        <f t="shared" si="37"/>
        <v>0</v>
      </c>
      <c r="BI191" s="146">
        <f t="shared" si="38"/>
        <v>0</v>
      </c>
      <c r="BJ191" s="18" t="s">
        <v>144</v>
      </c>
      <c r="BK191" s="146">
        <f t="shared" si="39"/>
        <v>0</v>
      </c>
      <c r="BL191" s="18" t="s">
        <v>143</v>
      </c>
      <c r="BM191" s="18" t="s">
        <v>258</v>
      </c>
    </row>
    <row r="192" spans="2:65" s="1" customFormat="1" ht="16.5" customHeight="1">
      <c r="B192" s="137"/>
      <c r="C192" s="147" t="s">
        <v>340</v>
      </c>
      <c r="D192" s="147" t="s">
        <v>195</v>
      </c>
      <c r="E192" s="148" t="s">
        <v>341</v>
      </c>
      <c r="F192" s="204" t="s">
        <v>342</v>
      </c>
      <c r="G192" s="204"/>
      <c r="H192" s="204"/>
      <c r="I192" s="204"/>
      <c r="J192" s="149" t="s">
        <v>192</v>
      </c>
      <c r="K192" s="150">
        <v>4</v>
      </c>
      <c r="L192" s="205"/>
      <c r="M192" s="205"/>
      <c r="N192" s="205">
        <f t="shared" si="30"/>
        <v>0</v>
      </c>
      <c r="O192" s="193"/>
      <c r="P192" s="193"/>
      <c r="Q192" s="193"/>
      <c r="R192" s="142"/>
      <c r="T192" s="143" t="s">
        <v>5</v>
      </c>
      <c r="U192" s="40" t="s">
        <v>38</v>
      </c>
      <c r="V192" s="144">
        <v>0</v>
      </c>
      <c r="W192" s="144">
        <f t="shared" si="31"/>
        <v>0</v>
      </c>
      <c r="X192" s="144">
        <v>2E-3</v>
      </c>
      <c r="Y192" s="144">
        <f t="shared" si="32"/>
        <v>8.0000000000000002E-3</v>
      </c>
      <c r="Z192" s="144">
        <v>0</v>
      </c>
      <c r="AA192" s="145">
        <f t="shared" si="33"/>
        <v>0</v>
      </c>
      <c r="AR192" s="18" t="s">
        <v>172</v>
      </c>
      <c r="AT192" s="18" t="s">
        <v>195</v>
      </c>
      <c r="AU192" s="18" t="s">
        <v>144</v>
      </c>
      <c r="AY192" s="18" t="s">
        <v>137</v>
      </c>
      <c r="BE192" s="146">
        <f t="shared" si="34"/>
        <v>0</v>
      </c>
      <c r="BF192" s="146">
        <f t="shared" si="35"/>
        <v>0</v>
      </c>
      <c r="BG192" s="146">
        <f t="shared" si="36"/>
        <v>0</v>
      </c>
      <c r="BH192" s="146">
        <f t="shared" si="37"/>
        <v>0</v>
      </c>
      <c r="BI192" s="146">
        <f t="shared" si="38"/>
        <v>0</v>
      </c>
      <c r="BJ192" s="18" t="s">
        <v>144</v>
      </c>
      <c r="BK192" s="146">
        <f t="shared" si="39"/>
        <v>0</v>
      </c>
      <c r="BL192" s="18" t="s">
        <v>143</v>
      </c>
      <c r="BM192" s="18" t="s">
        <v>280</v>
      </c>
    </row>
    <row r="193" spans="2:65" s="1" customFormat="1" ht="16.5" customHeight="1">
      <c r="B193" s="137"/>
      <c r="C193" s="147" t="s">
        <v>343</v>
      </c>
      <c r="D193" s="147" t="s">
        <v>195</v>
      </c>
      <c r="E193" s="148" t="s">
        <v>344</v>
      </c>
      <c r="F193" s="204" t="s">
        <v>345</v>
      </c>
      <c r="G193" s="204"/>
      <c r="H193" s="204"/>
      <c r="I193" s="204"/>
      <c r="J193" s="149" t="s">
        <v>192</v>
      </c>
      <c r="K193" s="150">
        <v>1</v>
      </c>
      <c r="L193" s="205"/>
      <c r="M193" s="205"/>
      <c r="N193" s="205">
        <f t="shared" si="30"/>
        <v>0</v>
      </c>
      <c r="O193" s="193"/>
      <c r="P193" s="193"/>
      <c r="Q193" s="193"/>
      <c r="R193" s="142"/>
      <c r="T193" s="143" t="s">
        <v>5</v>
      </c>
      <c r="U193" s="40" t="s">
        <v>38</v>
      </c>
      <c r="V193" s="144">
        <v>0</v>
      </c>
      <c r="W193" s="144">
        <f t="shared" si="31"/>
        <v>0</v>
      </c>
      <c r="X193" s="144">
        <v>1.2999999999999999E-3</v>
      </c>
      <c r="Y193" s="144">
        <f t="shared" si="32"/>
        <v>1.2999999999999999E-3</v>
      </c>
      <c r="Z193" s="144">
        <v>0</v>
      </c>
      <c r="AA193" s="145">
        <f t="shared" si="33"/>
        <v>0</v>
      </c>
      <c r="AR193" s="18" t="s">
        <v>172</v>
      </c>
      <c r="AT193" s="18" t="s">
        <v>195</v>
      </c>
      <c r="AU193" s="18" t="s">
        <v>144</v>
      </c>
      <c r="AY193" s="18" t="s">
        <v>137</v>
      </c>
      <c r="BE193" s="146">
        <f t="shared" si="34"/>
        <v>0</v>
      </c>
      <c r="BF193" s="146">
        <f t="shared" si="35"/>
        <v>0</v>
      </c>
      <c r="BG193" s="146">
        <f t="shared" si="36"/>
        <v>0</v>
      </c>
      <c r="BH193" s="146">
        <f t="shared" si="37"/>
        <v>0</v>
      </c>
      <c r="BI193" s="146">
        <f t="shared" si="38"/>
        <v>0</v>
      </c>
      <c r="BJ193" s="18" t="s">
        <v>144</v>
      </c>
      <c r="BK193" s="146">
        <f t="shared" si="39"/>
        <v>0</v>
      </c>
      <c r="BL193" s="18" t="s">
        <v>143</v>
      </c>
      <c r="BM193" s="18" t="s">
        <v>283</v>
      </c>
    </row>
    <row r="194" spans="2:65" s="9" customFormat="1" ht="29.85" customHeight="1">
      <c r="B194" s="126"/>
      <c r="C194" s="127"/>
      <c r="D194" s="136" t="s">
        <v>115</v>
      </c>
      <c r="E194" s="136"/>
      <c r="F194" s="136"/>
      <c r="G194" s="136"/>
      <c r="H194" s="136"/>
      <c r="I194" s="136"/>
      <c r="J194" s="136"/>
      <c r="K194" s="136"/>
      <c r="L194" s="136"/>
      <c r="M194" s="136"/>
      <c r="N194" s="200">
        <f>BK194</f>
        <v>0</v>
      </c>
      <c r="O194" s="201"/>
      <c r="P194" s="201"/>
      <c r="Q194" s="201"/>
      <c r="R194" s="129"/>
      <c r="T194" s="130"/>
      <c r="U194" s="127"/>
      <c r="V194" s="127"/>
      <c r="W194" s="131">
        <f>SUM(W195:W205)</f>
        <v>0</v>
      </c>
      <c r="X194" s="127"/>
      <c r="Y194" s="131">
        <f>SUM(Y195:Y205)</f>
        <v>14.913849999999991</v>
      </c>
      <c r="Z194" s="127"/>
      <c r="AA194" s="132">
        <f>SUM(AA195:AA205)</f>
        <v>0</v>
      </c>
      <c r="AR194" s="133" t="s">
        <v>79</v>
      </c>
      <c r="AT194" s="134" t="s">
        <v>70</v>
      </c>
      <c r="AU194" s="134" t="s">
        <v>79</v>
      </c>
      <c r="AY194" s="133" t="s">
        <v>137</v>
      </c>
      <c r="BK194" s="135">
        <f>SUM(BK195:BK205)</f>
        <v>0</v>
      </c>
    </row>
    <row r="195" spans="2:65" s="1" customFormat="1" ht="38.25" customHeight="1">
      <c r="B195" s="137"/>
      <c r="C195" s="138" t="s">
        <v>257</v>
      </c>
      <c r="D195" s="138" t="s">
        <v>139</v>
      </c>
      <c r="E195" s="139" t="s">
        <v>346</v>
      </c>
      <c r="F195" s="192" t="s">
        <v>347</v>
      </c>
      <c r="G195" s="192"/>
      <c r="H195" s="192"/>
      <c r="I195" s="192"/>
      <c r="J195" s="140" t="s">
        <v>142</v>
      </c>
      <c r="K195" s="141">
        <v>15.2</v>
      </c>
      <c r="L195" s="193"/>
      <c r="M195" s="193"/>
      <c r="N195" s="193">
        <f t="shared" ref="N195:N205" si="40">ROUND(L195*K195,2)</f>
        <v>0</v>
      </c>
      <c r="O195" s="193"/>
      <c r="P195" s="193"/>
      <c r="Q195" s="193"/>
      <c r="R195" s="142"/>
      <c r="T195" s="143" t="s">
        <v>5</v>
      </c>
      <c r="U195" s="40" t="s">
        <v>38</v>
      </c>
      <c r="V195" s="144">
        <v>0</v>
      </c>
      <c r="W195" s="144">
        <f t="shared" ref="W195:W205" si="41">V195*K195</f>
        <v>0</v>
      </c>
      <c r="X195" s="144">
        <v>2.5680263157894699E-2</v>
      </c>
      <c r="Y195" s="144">
        <f t="shared" ref="Y195:Y205" si="42">X195*K195</f>
        <v>0.39033999999999941</v>
      </c>
      <c r="Z195" s="144">
        <v>0</v>
      </c>
      <c r="AA195" s="145">
        <f t="shared" ref="AA195:AA205" si="43">Z195*K195</f>
        <v>0</v>
      </c>
      <c r="AR195" s="18" t="s">
        <v>143</v>
      </c>
      <c r="AT195" s="18" t="s">
        <v>139</v>
      </c>
      <c r="AU195" s="18" t="s">
        <v>144</v>
      </c>
      <c r="AY195" s="18" t="s">
        <v>137</v>
      </c>
      <c r="BE195" s="146">
        <f t="shared" ref="BE195:BE205" si="44">IF(U195="základná",N195,0)</f>
        <v>0</v>
      </c>
      <c r="BF195" s="146">
        <f t="shared" ref="BF195:BF205" si="45">IF(U195="znížená",N195,0)</f>
        <v>0</v>
      </c>
      <c r="BG195" s="146">
        <f t="shared" ref="BG195:BG205" si="46">IF(U195="zákl. prenesená",N195,0)</f>
        <v>0</v>
      </c>
      <c r="BH195" s="146">
        <f t="shared" ref="BH195:BH205" si="47">IF(U195="zníž. prenesená",N195,0)</f>
        <v>0</v>
      </c>
      <c r="BI195" s="146">
        <f t="shared" ref="BI195:BI205" si="48">IF(U195="nulová",N195,0)</f>
        <v>0</v>
      </c>
      <c r="BJ195" s="18" t="s">
        <v>144</v>
      </c>
      <c r="BK195" s="146">
        <f t="shared" ref="BK195:BK205" si="49">ROUND(L195*K195,2)</f>
        <v>0</v>
      </c>
      <c r="BL195" s="18" t="s">
        <v>143</v>
      </c>
      <c r="BM195" s="18" t="s">
        <v>287</v>
      </c>
    </row>
    <row r="196" spans="2:65" s="1" customFormat="1" ht="16.5" customHeight="1">
      <c r="B196" s="137"/>
      <c r="C196" s="138" t="s">
        <v>160</v>
      </c>
      <c r="D196" s="138" t="s">
        <v>139</v>
      </c>
      <c r="E196" s="139" t="s">
        <v>348</v>
      </c>
      <c r="F196" s="192" t="s">
        <v>349</v>
      </c>
      <c r="G196" s="192"/>
      <c r="H196" s="192"/>
      <c r="I196" s="192"/>
      <c r="J196" s="140" t="s">
        <v>142</v>
      </c>
      <c r="K196" s="141">
        <v>15.8</v>
      </c>
      <c r="L196" s="193"/>
      <c r="M196" s="193"/>
      <c r="N196" s="193">
        <f t="shared" si="40"/>
        <v>0</v>
      </c>
      <c r="O196" s="193"/>
      <c r="P196" s="193"/>
      <c r="Q196" s="193"/>
      <c r="R196" s="142"/>
      <c r="T196" s="143" t="s">
        <v>5</v>
      </c>
      <c r="U196" s="40" t="s">
        <v>38</v>
      </c>
      <c r="V196" s="144">
        <v>0</v>
      </c>
      <c r="W196" s="144">
        <f t="shared" si="41"/>
        <v>0</v>
      </c>
      <c r="X196" s="144">
        <v>0</v>
      </c>
      <c r="Y196" s="144">
        <f t="shared" si="42"/>
        <v>0</v>
      </c>
      <c r="Z196" s="144">
        <v>0</v>
      </c>
      <c r="AA196" s="145">
        <f t="shared" si="43"/>
        <v>0</v>
      </c>
      <c r="AR196" s="18" t="s">
        <v>143</v>
      </c>
      <c r="AT196" s="18" t="s">
        <v>139</v>
      </c>
      <c r="AU196" s="18" t="s">
        <v>144</v>
      </c>
      <c r="AY196" s="18" t="s">
        <v>137</v>
      </c>
      <c r="BE196" s="146">
        <f t="shared" si="44"/>
        <v>0</v>
      </c>
      <c r="BF196" s="146">
        <f t="shared" si="45"/>
        <v>0</v>
      </c>
      <c r="BG196" s="146">
        <f t="shared" si="46"/>
        <v>0</v>
      </c>
      <c r="BH196" s="146">
        <f t="shared" si="47"/>
        <v>0</v>
      </c>
      <c r="BI196" s="146">
        <f t="shared" si="48"/>
        <v>0</v>
      </c>
      <c r="BJ196" s="18" t="s">
        <v>144</v>
      </c>
      <c r="BK196" s="146">
        <f t="shared" si="49"/>
        <v>0</v>
      </c>
      <c r="BL196" s="18" t="s">
        <v>143</v>
      </c>
      <c r="BM196" s="18" t="s">
        <v>295</v>
      </c>
    </row>
    <row r="197" spans="2:65" s="1" customFormat="1" ht="25.5" customHeight="1">
      <c r="B197" s="137"/>
      <c r="C197" s="138" t="s">
        <v>261</v>
      </c>
      <c r="D197" s="138" t="s">
        <v>139</v>
      </c>
      <c r="E197" s="139" t="s">
        <v>350</v>
      </c>
      <c r="F197" s="192" t="s">
        <v>351</v>
      </c>
      <c r="G197" s="192"/>
      <c r="H197" s="192"/>
      <c r="I197" s="192"/>
      <c r="J197" s="140" t="s">
        <v>142</v>
      </c>
      <c r="K197" s="141">
        <v>198.8</v>
      </c>
      <c r="L197" s="193"/>
      <c r="M197" s="193"/>
      <c r="N197" s="193">
        <f t="shared" si="40"/>
        <v>0</v>
      </c>
      <c r="O197" s="193"/>
      <c r="P197" s="193"/>
      <c r="Q197" s="193"/>
      <c r="R197" s="142"/>
      <c r="T197" s="143" t="s">
        <v>5</v>
      </c>
      <c r="U197" s="40" t="s">
        <v>38</v>
      </c>
      <c r="V197" s="144">
        <v>0</v>
      </c>
      <c r="W197" s="144">
        <f t="shared" si="41"/>
        <v>0</v>
      </c>
      <c r="X197" s="144">
        <v>1.0095925553319901E-2</v>
      </c>
      <c r="Y197" s="144">
        <f t="shared" si="42"/>
        <v>2.0070699999999966</v>
      </c>
      <c r="Z197" s="144">
        <v>0</v>
      </c>
      <c r="AA197" s="145">
        <f t="shared" si="43"/>
        <v>0</v>
      </c>
      <c r="AR197" s="18" t="s">
        <v>143</v>
      </c>
      <c r="AT197" s="18" t="s">
        <v>139</v>
      </c>
      <c r="AU197" s="18" t="s">
        <v>144</v>
      </c>
      <c r="AY197" s="18" t="s">
        <v>137</v>
      </c>
      <c r="BE197" s="146">
        <f t="shared" si="44"/>
        <v>0</v>
      </c>
      <c r="BF197" s="146">
        <f t="shared" si="45"/>
        <v>0</v>
      </c>
      <c r="BG197" s="146">
        <f t="shared" si="46"/>
        <v>0</v>
      </c>
      <c r="BH197" s="146">
        <f t="shared" si="47"/>
        <v>0</v>
      </c>
      <c r="BI197" s="146">
        <f t="shared" si="48"/>
        <v>0</v>
      </c>
      <c r="BJ197" s="18" t="s">
        <v>144</v>
      </c>
      <c r="BK197" s="146">
        <f t="shared" si="49"/>
        <v>0</v>
      </c>
      <c r="BL197" s="18" t="s">
        <v>143</v>
      </c>
      <c r="BM197" s="18" t="s">
        <v>299</v>
      </c>
    </row>
    <row r="198" spans="2:65" s="1" customFormat="1" ht="38.25" customHeight="1">
      <c r="B198" s="137"/>
      <c r="C198" s="138" t="s">
        <v>254</v>
      </c>
      <c r="D198" s="138" t="s">
        <v>139</v>
      </c>
      <c r="E198" s="139" t="s">
        <v>352</v>
      </c>
      <c r="F198" s="192" t="s">
        <v>353</v>
      </c>
      <c r="G198" s="192"/>
      <c r="H198" s="192"/>
      <c r="I198" s="192"/>
      <c r="J198" s="140" t="s">
        <v>142</v>
      </c>
      <c r="K198" s="141">
        <v>318.39999999999998</v>
      </c>
      <c r="L198" s="193"/>
      <c r="M198" s="193"/>
      <c r="N198" s="193">
        <f t="shared" si="40"/>
        <v>0</v>
      </c>
      <c r="O198" s="193"/>
      <c r="P198" s="193"/>
      <c r="Q198" s="193"/>
      <c r="R198" s="142"/>
      <c r="T198" s="143" t="s">
        <v>5</v>
      </c>
      <c r="U198" s="40" t="s">
        <v>38</v>
      </c>
      <c r="V198" s="144">
        <v>0</v>
      </c>
      <c r="W198" s="144">
        <f t="shared" si="41"/>
        <v>0</v>
      </c>
      <c r="X198" s="144">
        <v>2.2604805276381899E-2</v>
      </c>
      <c r="Y198" s="144">
        <f t="shared" si="42"/>
        <v>7.1973699999999958</v>
      </c>
      <c r="Z198" s="144">
        <v>0</v>
      </c>
      <c r="AA198" s="145">
        <f t="shared" si="43"/>
        <v>0</v>
      </c>
      <c r="AR198" s="18" t="s">
        <v>143</v>
      </c>
      <c r="AT198" s="18" t="s">
        <v>139</v>
      </c>
      <c r="AU198" s="18" t="s">
        <v>144</v>
      </c>
      <c r="AY198" s="18" t="s">
        <v>137</v>
      </c>
      <c r="BE198" s="146">
        <f t="shared" si="44"/>
        <v>0</v>
      </c>
      <c r="BF198" s="146">
        <f t="shared" si="45"/>
        <v>0</v>
      </c>
      <c r="BG198" s="146">
        <f t="shared" si="46"/>
        <v>0</v>
      </c>
      <c r="BH198" s="146">
        <f t="shared" si="47"/>
        <v>0</v>
      </c>
      <c r="BI198" s="146">
        <f t="shared" si="48"/>
        <v>0</v>
      </c>
      <c r="BJ198" s="18" t="s">
        <v>144</v>
      </c>
      <c r="BK198" s="146">
        <f t="shared" si="49"/>
        <v>0</v>
      </c>
      <c r="BL198" s="18" t="s">
        <v>143</v>
      </c>
      <c r="BM198" s="18" t="s">
        <v>303</v>
      </c>
    </row>
    <row r="199" spans="2:65" s="1" customFormat="1" ht="25.5" customHeight="1">
      <c r="B199" s="137"/>
      <c r="C199" s="138" t="s">
        <v>143</v>
      </c>
      <c r="D199" s="138" t="s">
        <v>139</v>
      </c>
      <c r="E199" s="139" t="s">
        <v>354</v>
      </c>
      <c r="F199" s="192" t="s">
        <v>355</v>
      </c>
      <c r="G199" s="192"/>
      <c r="H199" s="192"/>
      <c r="I199" s="192"/>
      <c r="J199" s="140" t="s">
        <v>142</v>
      </c>
      <c r="K199" s="141">
        <v>318.39999999999998</v>
      </c>
      <c r="L199" s="193"/>
      <c r="M199" s="193"/>
      <c r="N199" s="193">
        <f t="shared" si="40"/>
        <v>0</v>
      </c>
      <c r="O199" s="193"/>
      <c r="P199" s="193"/>
      <c r="Q199" s="193"/>
      <c r="R199" s="142"/>
      <c r="T199" s="143" t="s">
        <v>5</v>
      </c>
      <c r="U199" s="40" t="s">
        <v>38</v>
      </c>
      <c r="V199" s="144">
        <v>0</v>
      </c>
      <c r="W199" s="144">
        <f t="shared" si="41"/>
        <v>0</v>
      </c>
      <c r="X199" s="144">
        <v>2.7044597989949799E-4</v>
      </c>
      <c r="Y199" s="144">
        <f t="shared" si="42"/>
        <v>8.6110000000000159E-2</v>
      </c>
      <c r="Z199" s="144">
        <v>0</v>
      </c>
      <c r="AA199" s="145">
        <f t="shared" si="43"/>
        <v>0</v>
      </c>
      <c r="AR199" s="18" t="s">
        <v>143</v>
      </c>
      <c r="AT199" s="18" t="s">
        <v>139</v>
      </c>
      <c r="AU199" s="18" t="s">
        <v>144</v>
      </c>
      <c r="AY199" s="18" t="s">
        <v>137</v>
      </c>
      <c r="BE199" s="146">
        <f t="shared" si="44"/>
        <v>0</v>
      </c>
      <c r="BF199" s="146">
        <f t="shared" si="45"/>
        <v>0</v>
      </c>
      <c r="BG199" s="146">
        <f t="shared" si="46"/>
        <v>0</v>
      </c>
      <c r="BH199" s="146">
        <f t="shared" si="47"/>
        <v>0</v>
      </c>
      <c r="BI199" s="146">
        <f t="shared" si="48"/>
        <v>0</v>
      </c>
      <c r="BJ199" s="18" t="s">
        <v>144</v>
      </c>
      <c r="BK199" s="146">
        <f t="shared" si="49"/>
        <v>0</v>
      </c>
      <c r="BL199" s="18" t="s">
        <v>143</v>
      </c>
      <c r="BM199" s="18" t="s">
        <v>223</v>
      </c>
    </row>
    <row r="200" spans="2:65" s="1" customFormat="1" ht="16.5" customHeight="1">
      <c r="B200" s="137"/>
      <c r="C200" s="138" t="s">
        <v>211</v>
      </c>
      <c r="D200" s="138" t="s">
        <v>139</v>
      </c>
      <c r="E200" s="139" t="s">
        <v>356</v>
      </c>
      <c r="F200" s="192" t="s">
        <v>357</v>
      </c>
      <c r="G200" s="192"/>
      <c r="H200" s="192"/>
      <c r="I200" s="192"/>
      <c r="J200" s="140" t="s">
        <v>142</v>
      </c>
      <c r="K200" s="141">
        <v>62.2</v>
      </c>
      <c r="L200" s="193"/>
      <c r="M200" s="193"/>
      <c r="N200" s="193">
        <f t="shared" si="40"/>
        <v>0</v>
      </c>
      <c r="O200" s="193"/>
      <c r="P200" s="193"/>
      <c r="Q200" s="193"/>
      <c r="R200" s="142"/>
      <c r="T200" s="143" t="s">
        <v>5</v>
      </c>
      <c r="U200" s="40" t="s">
        <v>38</v>
      </c>
      <c r="V200" s="144">
        <v>0</v>
      </c>
      <c r="W200" s="144">
        <f t="shared" si="41"/>
        <v>0</v>
      </c>
      <c r="X200" s="144">
        <v>0</v>
      </c>
      <c r="Y200" s="144">
        <f t="shared" si="42"/>
        <v>0</v>
      </c>
      <c r="Z200" s="144">
        <v>0</v>
      </c>
      <c r="AA200" s="145">
        <f t="shared" si="43"/>
        <v>0</v>
      </c>
      <c r="AR200" s="18" t="s">
        <v>143</v>
      </c>
      <c r="AT200" s="18" t="s">
        <v>139</v>
      </c>
      <c r="AU200" s="18" t="s">
        <v>144</v>
      </c>
      <c r="AY200" s="18" t="s">
        <v>137</v>
      </c>
      <c r="BE200" s="146">
        <f t="shared" si="44"/>
        <v>0</v>
      </c>
      <c r="BF200" s="146">
        <f t="shared" si="45"/>
        <v>0</v>
      </c>
      <c r="BG200" s="146">
        <f t="shared" si="46"/>
        <v>0</v>
      </c>
      <c r="BH200" s="146">
        <f t="shared" si="47"/>
        <v>0</v>
      </c>
      <c r="BI200" s="146">
        <f t="shared" si="48"/>
        <v>0</v>
      </c>
      <c r="BJ200" s="18" t="s">
        <v>144</v>
      </c>
      <c r="BK200" s="146">
        <f t="shared" si="49"/>
        <v>0</v>
      </c>
      <c r="BL200" s="18" t="s">
        <v>143</v>
      </c>
      <c r="BM200" s="18" t="s">
        <v>231</v>
      </c>
    </row>
    <row r="201" spans="2:65" s="1" customFormat="1" ht="16.5" customHeight="1">
      <c r="B201" s="137"/>
      <c r="C201" s="138" t="s">
        <v>294</v>
      </c>
      <c r="D201" s="138" t="s">
        <v>139</v>
      </c>
      <c r="E201" s="139" t="s">
        <v>358</v>
      </c>
      <c r="F201" s="192" t="s">
        <v>359</v>
      </c>
      <c r="G201" s="192"/>
      <c r="H201" s="192"/>
      <c r="I201" s="192"/>
      <c r="J201" s="140" t="s">
        <v>155</v>
      </c>
      <c r="K201" s="141">
        <v>250</v>
      </c>
      <c r="L201" s="193"/>
      <c r="M201" s="193"/>
      <c r="N201" s="193">
        <f t="shared" si="40"/>
        <v>0</v>
      </c>
      <c r="O201" s="193"/>
      <c r="P201" s="193"/>
      <c r="Q201" s="193"/>
      <c r="R201" s="142"/>
      <c r="T201" s="143" t="s">
        <v>5</v>
      </c>
      <c r="U201" s="40" t="s">
        <v>38</v>
      </c>
      <c r="V201" s="144">
        <v>0</v>
      </c>
      <c r="W201" s="144">
        <f t="shared" si="41"/>
        <v>0</v>
      </c>
      <c r="X201" s="144">
        <v>4.4007999999999997E-4</v>
      </c>
      <c r="Y201" s="144">
        <f t="shared" si="42"/>
        <v>0.11001999999999999</v>
      </c>
      <c r="Z201" s="144">
        <v>0</v>
      </c>
      <c r="AA201" s="145">
        <f t="shared" si="43"/>
        <v>0</v>
      </c>
      <c r="AR201" s="18" t="s">
        <v>143</v>
      </c>
      <c r="AT201" s="18" t="s">
        <v>139</v>
      </c>
      <c r="AU201" s="18" t="s">
        <v>144</v>
      </c>
      <c r="AY201" s="18" t="s">
        <v>137</v>
      </c>
      <c r="BE201" s="146">
        <f t="shared" si="44"/>
        <v>0</v>
      </c>
      <c r="BF201" s="146">
        <f t="shared" si="45"/>
        <v>0</v>
      </c>
      <c r="BG201" s="146">
        <f t="shared" si="46"/>
        <v>0</v>
      </c>
      <c r="BH201" s="146">
        <f t="shared" si="47"/>
        <v>0</v>
      </c>
      <c r="BI201" s="146">
        <f t="shared" si="48"/>
        <v>0</v>
      </c>
      <c r="BJ201" s="18" t="s">
        <v>144</v>
      </c>
      <c r="BK201" s="146">
        <f t="shared" si="49"/>
        <v>0</v>
      </c>
      <c r="BL201" s="18" t="s">
        <v>143</v>
      </c>
      <c r="BM201" s="18" t="s">
        <v>239</v>
      </c>
    </row>
    <row r="202" spans="2:65" s="1" customFormat="1" ht="16.5" customHeight="1">
      <c r="B202" s="137"/>
      <c r="C202" s="147" t="s">
        <v>298</v>
      </c>
      <c r="D202" s="147" t="s">
        <v>195</v>
      </c>
      <c r="E202" s="148" t="s">
        <v>360</v>
      </c>
      <c r="F202" s="204" t="s">
        <v>361</v>
      </c>
      <c r="G202" s="204"/>
      <c r="H202" s="204"/>
      <c r="I202" s="204"/>
      <c r="J202" s="149" t="s">
        <v>159</v>
      </c>
      <c r="K202" s="150">
        <v>2.5499999999999998</v>
      </c>
      <c r="L202" s="205"/>
      <c r="M202" s="205"/>
      <c r="N202" s="205">
        <f t="shared" si="40"/>
        <v>0</v>
      </c>
      <c r="O202" s="193"/>
      <c r="P202" s="193"/>
      <c r="Q202" s="193"/>
      <c r="R202" s="142"/>
      <c r="T202" s="143" t="s">
        <v>5</v>
      </c>
      <c r="U202" s="40" t="s">
        <v>38</v>
      </c>
      <c r="V202" s="144">
        <v>0</v>
      </c>
      <c r="W202" s="144">
        <f t="shared" si="41"/>
        <v>0</v>
      </c>
      <c r="X202" s="144">
        <v>0.55000000000000004</v>
      </c>
      <c r="Y202" s="144">
        <f t="shared" si="42"/>
        <v>1.4025000000000001</v>
      </c>
      <c r="Z202" s="144">
        <v>0</v>
      </c>
      <c r="AA202" s="145">
        <f t="shared" si="43"/>
        <v>0</v>
      </c>
      <c r="AR202" s="18" t="s">
        <v>172</v>
      </c>
      <c r="AT202" s="18" t="s">
        <v>195</v>
      </c>
      <c r="AU202" s="18" t="s">
        <v>144</v>
      </c>
      <c r="AY202" s="18" t="s">
        <v>137</v>
      </c>
      <c r="BE202" s="146">
        <f t="shared" si="44"/>
        <v>0</v>
      </c>
      <c r="BF202" s="146">
        <f t="shared" si="45"/>
        <v>0</v>
      </c>
      <c r="BG202" s="146">
        <f t="shared" si="46"/>
        <v>0</v>
      </c>
      <c r="BH202" s="146">
        <f t="shared" si="47"/>
        <v>0</v>
      </c>
      <c r="BI202" s="146">
        <f t="shared" si="48"/>
        <v>0</v>
      </c>
      <c r="BJ202" s="18" t="s">
        <v>144</v>
      </c>
      <c r="BK202" s="146">
        <f t="shared" si="49"/>
        <v>0</v>
      </c>
      <c r="BL202" s="18" t="s">
        <v>143</v>
      </c>
      <c r="BM202" s="18" t="s">
        <v>235</v>
      </c>
    </row>
    <row r="203" spans="2:65" s="1" customFormat="1" ht="38.25" customHeight="1">
      <c r="B203" s="137"/>
      <c r="C203" s="138" t="s">
        <v>144</v>
      </c>
      <c r="D203" s="138" t="s">
        <v>139</v>
      </c>
      <c r="E203" s="139" t="s">
        <v>362</v>
      </c>
      <c r="F203" s="192" t="s">
        <v>363</v>
      </c>
      <c r="G203" s="192"/>
      <c r="H203" s="192"/>
      <c r="I203" s="192"/>
      <c r="J203" s="140" t="s">
        <v>155</v>
      </c>
      <c r="K203" s="141">
        <v>168</v>
      </c>
      <c r="L203" s="193"/>
      <c r="M203" s="193"/>
      <c r="N203" s="193">
        <f t="shared" si="40"/>
        <v>0</v>
      </c>
      <c r="O203" s="193"/>
      <c r="P203" s="193"/>
      <c r="Q203" s="193"/>
      <c r="R203" s="142"/>
      <c r="T203" s="143" t="s">
        <v>5</v>
      </c>
      <c r="U203" s="40" t="s">
        <v>38</v>
      </c>
      <c r="V203" s="144">
        <v>0</v>
      </c>
      <c r="W203" s="144">
        <f t="shared" si="41"/>
        <v>0</v>
      </c>
      <c r="X203" s="144">
        <v>2.2005952380952401E-4</v>
      </c>
      <c r="Y203" s="144">
        <f t="shared" si="42"/>
        <v>3.6970000000000031E-2</v>
      </c>
      <c r="Z203" s="144">
        <v>0</v>
      </c>
      <c r="AA203" s="145">
        <f t="shared" si="43"/>
        <v>0</v>
      </c>
      <c r="AR203" s="18" t="s">
        <v>143</v>
      </c>
      <c r="AT203" s="18" t="s">
        <v>139</v>
      </c>
      <c r="AU203" s="18" t="s">
        <v>144</v>
      </c>
      <c r="AY203" s="18" t="s">
        <v>137</v>
      </c>
      <c r="BE203" s="146">
        <f t="shared" si="44"/>
        <v>0</v>
      </c>
      <c r="BF203" s="146">
        <f t="shared" si="45"/>
        <v>0</v>
      </c>
      <c r="BG203" s="146">
        <f t="shared" si="46"/>
        <v>0</v>
      </c>
      <c r="BH203" s="146">
        <f t="shared" si="47"/>
        <v>0</v>
      </c>
      <c r="BI203" s="146">
        <f t="shared" si="48"/>
        <v>0</v>
      </c>
      <c r="BJ203" s="18" t="s">
        <v>144</v>
      </c>
      <c r="BK203" s="146">
        <f t="shared" si="49"/>
        <v>0</v>
      </c>
      <c r="BL203" s="18" t="s">
        <v>143</v>
      </c>
      <c r="BM203" s="18" t="s">
        <v>227</v>
      </c>
    </row>
    <row r="204" spans="2:65" s="1" customFormat="1" ht="16.5" customHeight="1">
      <c r="B204" s="137"/>
      <c r="C204" s="147" t="s">
        <v>151</v>
      </c>
      <c r="D204" s="147" t="s">
        <v>195</v>
      </c>
      <c r="E204" s="148" t="s">
        <v>364</v>
      </c>
      <c r="F204" s="204" t="s">
        <v>365</v>
      </c>
      <c r="G204" s="204"/>
      <c r="H204" s="204"/>
      <c r="I204" s="204"/>
      <c r="J204" s="149" t="s">
        <v>159</v>
      </c>
      <c r="K204" s="150">
        <v>6.63</v>
      </c>
      <c r="L204" s="205"/>
      <c r="M204" s="205"/>
      <c r="N204" s="205">
        <f t="shared" si="40"/>
        <v>0</v>
      </c>
      <c r="O204" s="193"/>
      <c r="P204" s="193"/>
      <c r="Q204" s="193"/>
      <c r="R204" s="142"/>
      <c r="T204" s="143" t="s">
        <v>5</v>
      </c>
      <c r="U204" s="40" t="s">
        <v>38</v>
      </c>
      <c r="V204" s="144">
        <v>0</v>
      </c>
      <c r="W204" s="144">
        <f t="shared" si="41"/>
        <v>0</v>
      </c>
      <c r="X204" s="144">
        <v>0.55000000000000004</v>
      </c>
      <c r="Y204" s="144">
        <f t="shared" si="42"/>
        <v>3.6465000000000001</v>
      </c>
      <c r="Z204" s="144">
        <v>0</v>
      </c>
      <c r="AA204" s="145">
        <f t="shared" si="43"/>
        <v>0</v>
      </c>
      <c r="AR204" s="18" t="s">
        <v>172</v>
      </c>
      <c r="AT204" s="18" t="s">
        <v>195</v>
      </c>
      <c r="AU204" s="18" t="s">
        <v>144</v>
      </c>
      <c r="AY204" s="18" t="s">
        <v>137</v>
      </c>
      <c r="BE204" s="146">
        <f t="shared" si="44"/>
        <v>0</v>
      </c>
      <c r="BF204" s="146">
        <f t="shared" si="45"/>
        <v>0</v>
      </c>
      <c r="BG204" s="146">
        <f t="shared" si="46"/>
        <v>0</v>
      </c>
      <c r="BH204" s="146">
        <f t="shared" si="47"/>
        <v>0</v>
      </c>
      <c r="BI204" s="146">
        <f t="shared" si="48"/>
        <v>0</v>
      </c>
      <c r="BJ204" s="18" t="s">
        <v>144</v>
      </c>
      <c r="BK204" s="146">
        <f t="shared" si="49"/>
        <v>0</v>
      </c>
      <c r="BL204" s="18" t="s">
        <v>143</v>
      </c>
      <c r="BM204" s="18" t="s">
        <v>311</v>
      </c>
    </row>
    <row r="205" spans="2:65" s="1" customFormat="1" ht="38.25" customHeight="1">
      <c r="B205" s="137"/>
      <c r="C205" s="138" t="s">
        <v>79</v>
      </c>
      <c r="D205" s="138" t="s">
        <v>139</v>
      </c>
      <c r="E205" s="139" t="s">
        <v>366</v>
      </c>
      <c r="F205" s="192" t="s">
        <v>367</v>
      </c>
      <c r="G205" s="192"/>
      <c r="H205" s="192"/>
      <c r="I205" s="192"/>
      <c r="J205" s="140" t="s">
        <v>155</v>
      </c>
      <c r="K205" s="141">
        <v>168</v>
      </c>
      <c r="L205" s="193"/>
      <c r="M205" s="193"/>
      <c r="N205" s="193">
        <f t="shared" si="40"/>
        <v>0</v>
      </c>
      <c r="O205" s="193"/>
      <c r="P205" s="193"/>
      <c r="Q205" s="193"/>
      <c r="R205" s="142"/>
      <c r="T205" s="143" t="s">
        <v>5</v>
      </c>
      <c r="U205" s="40" t="s">
        <v>38</v>
      </c>
      <c r="V205" s="144">
        <v>0</v>
      </c>
      <c r="W205" s="144">
        <f t="shared" si="41"/>
        <v>0</v>
      </c>
      <c r="X205" s="144">
        <v>2.2005952380952401E-4</v>
      </c>
      <c r="Y205" s="144">
        <f t="shared" si="42"/>
        <v>3.6970000000000031E-2</v>
      </c>
      <c r="Z205" s="144">
        <v>0</v>
      </c>
      <c r="AA205" s="145">
        <f t="shared" si="43"/>
        <v>0</v>
      </c>
      <c r="AR205" s="18" t="s">
        <v>143</v>
      </c>
      <c r="AT205" s="18" t="s">
        <v>139</v>
      </c>
      <c r="AU205" s="18" t="s">
        <v>144</v>
      </c>
      <c r="AY205" s="18" t="s">
        <v>137</v>
      </c>
      <c r="BE205" s="146">
        <f t="shared" si="44"/>
        <v>0</v>
      </c>
      <c r="BF205" s="146">
        <f t="shared" si="45"/>
        <v>0</v>
      </c>
      <c r="BG205" s="146">
        <f t="shared" si="46"/>
        <v>0</v>
      </c>
      <c r="BH205" s="146">
        <f t="shared" si="47"/>
        <v>0</v>
      </c>
      <c r="BI205" s="146">
        <f t="shared" si="48"/>
        <v>0</v>
      </c>
      <c r="BJ205" s="18" t="s">
        <v>144</v>
      </c>
      <c r="BK205" s="146">
        <f t="shared" si="49"/>
        <v>0</v>
      </c>
      <c r="BL205" s="18" t="s">
        <v>143</v>
      </c>
      <c r="BM205" s="18" t="s">
        <v>315</v>
      </c>
    </row>
    <row r="206" spans="2:65" s="9" customFormat="1" ht="29.85" customHeight="1">
      <c r="B206" s="126"/>
      <c r="C206" s="127"/>
      <c r="D206" s="136" t="s">
        <v>116</v>
      </c>
      <c r="E206" s="136"/>
      <c r="F206" s="136"/>
      <c r="G206" s="136"/>
      <c r="H206" s="136"/>
      <c r="I206" s="136"/>
      <c r="J206" s="136"/>
      <c r="K206" s="136"/>
      <c r="L206" s="136"/>
      <c r="M206" s="136"/>
      <c r="N206" s="200">
        <f>BK206</f>
        <v>0</v>
      </c>
      <c r="O206" s="201"/>
      <c r="P206" s="201"/>
      <c r="Q206" s="201"/>
      <c r="R206" s="129"/>
      <c r="T206" s="130"/>
      <c r="U206" s="127"/>
      <c r="V206" s="127"/>
      <c r="W206" s="131">
        <f>SUM(W207:W210)</f>
        <v>0</v>
      </c>
      <c r="X206" s="127"/>
      <c r="Y206" s="131">
        <f>SUM(Y207:Y210)</f>
        <v>0.2283</v>
      </c>
      <c r="Z206" s="127"/>
      <c r="AA206" s="132">
        <f>SUM(AA207:AA210)</f>
        <v>0</v>
      </c>
      <c r="AR206" s="133" t="s">
        <v>79</v>
      </c>
      <c r="AT206" s="134" t="s">
        <v>70</v>
      </c>
      <c r="AU206" s="134" t="s">
        <v>79</v>
      </c>
      <c r="AY206" s="133" t="s">
        <v>137</v>
      </c>
      <c r="BK206" s="135">
        <f>SUM(BK207:BK210)</f>
        <v>0</v>
      </c>
    </row>
    <row r="207" spans="2:65" s="1" customFormat="1" ht="38.25" customHeight="1">
      <c r="B207" s="137"/>
      <c r="C207" s="138" t="s">
        <v>306</v>
      </c>
      <c r="D207" s="138" t="s">
        <v>139</v>
      </c>
      <c r="E207" s="139" t="s">
        <v>368</v>
      </c>
      <c r="F207" s="192" t="s">
        <v>369</v>
      </c>
      <c r="G207" s="192"/>
      <c r="H207" s="192"/>
      <c r="I207" s="192"/>
      <c r="J207" s="140" t="s">
        <v>192</v>
      </c>
      <c r="K207" s="141">
        <v>15</v>
      </c>
      <c r="L207" s="193"/>
      <c r="M207" s="193"/>
      <c r="N207" s="193">
        <f>ROUND(L207*K207,2)</f>
        <v>0</v>
      </c>
      <c r="O207" s="193"/>
      <c r="P207" s="193"/>
      <c r="Q207" s="193"/>
      <c r="R207" s="142"/>
      <c r="T207" s="143" t="s">
        <v>5</v>
      </c>
      <c r="U207" s="40" t="s">
        <v>38</v>
      </c>
      <c r="V207" s="144">
        <v>0</v>
      </c>
      <c r="W207" s="144">
        <f>V207*K207</f>
        <v>0</v>
      </c>
      <c r="X207" s="144">
        <v>0</v>
      </c>
      <c r="Y207" s="144">
        <f>X207*K207</f>
        <v>0</v>
      </c>
      <c r="Z207" s="144">
        <v>0</v>
      </c>
      <c r="AA207" s="145">
        <f>Z207*K207</f>
        <v>0</v>
      </c>
      <c r="AR207" s="18" t="s">
        <v>143</v>
      </c>
      <c r="AT207" s="18" t="s">
        <v>139</v>
      </c>
      <c r="AU207" s="18" t="s">
        <v>144</v>
      </c>
      <c r="AY207" s="18" t="s">
        <v>137</v>
      </c>
      <c r="BE207" s="146">
        <f>IF(U207="základná",N207,0)</f>
        <v>0</v>
      </c>
      <c r="BF207" s="146">
        <f>IF(U207="znížená",N207,0)</f>
        <v>0</v>
      </c>
      <c r="BG207" s="146">
        <f>IF(U207="zákl. prenesená",N207,0)</f>
        <v>0</v>
      </c>
      <c r="BH207" s="146">
        <f>IF(U207="zníž. prenesená",N207,0)</f>
        <v>0</v>
      </c>
      <c r="BI207" s="146">
        <f>IF(U207="nulová",N207,0)</f>
        <v>0</v>
      </c>
      <c r="BJ207" s="18" t="s">
        <v>144</v>
      </c>
      <c r="BK207" s="146">
        <f>ROUND(L207*K207,2)</f>
        <v>0</v>
      </c>
      <c r="BL207" s="18" t="s">
        <v>143</v>
      </c>
      <c r="BM207" s="18" t="s">
        <v>322</v>
      </c>
    </row>
    <row r="208" spans="2:65" s="1" customFormat="1" ht="25.5" customHeight="1">
      <c r="B208" s="137"/>
      <c r="C208" s="147" t="s">
        <v>310</v>
      </c>
      <c r="D208" s="147" t="s">
        <v>195</v>
      </c>
      <c r="E208" s="148" t="s">
        <v>370</v>
      </c>
      <c r="F208" s="204" t="s">
        <v>371</v>
      </c>
      <c r="G208" s="204"/>
      <c r="H208" s="204"/>
      <c r="I208" s="204"/>
      <c r="J208" s="149" t="s">
        <v>192</v>
      </c>
      <c r="K208" s="150">
        <v>6</v>
      </c>
      <c r="L208" s="205"/>
      <c r="M208" s="205"/>
      <c r="N208" s="205">
        <f>ROUND(L208*K208,2)</f>
        <v>0</v>
      </c>
      <c r="O208" s="193"/>
      <c r="P208" s="193"/>
      <c r="Q208" s="193"/>
      <c r="R208" s="142"/>
      <c r="T208" s="143" t="s">
        <v>5</v>
      </c>
      <c r="U208" s="40" t="s">
        <v>38</v>
      </c>
      <c r="V208" s="144">
        <v>0</v>
      </c>
      <c r="W208" s="144">
        <f>V208*K208</f>
        <v>0</v>
      </c>
      <c r="X208" s="144">
        <v>1.38E-2</v>
      </c>
      <c r="Y208" s="144">
        <f>X208*K208</f>
        <v>8.2799999999999999E-2</v>
      </c>
      <c r="Z208" s="144">
        <v>0</v>
      </c>
      <c r="AA208" s="145">
        <f>Z208*K208</f>
        <v>0</v>
      </c>
      <c r="AR208" s="18" t="s">
        <v>172</v>
      </c>
      <c r="AT208" s="18" t="s">
        <v>195</v>
      </c>
      <c r="AU208" s="18" t="s">
        <v>144</v>
      </c>
      <c r="AY208" s="18" t="s">
        <v>137</v>
      </c>
      <c r="BE208" s="146">
        <f>IF(U208="základná",N208,0)</f>
        <v>0</v>
      </c>
      <c r="BF208" s="146">
        <f>IF(U208="znížená",N208,0)</f>
        <v>0</v>
      </c>
      <c r="BG208" s="146">
        <f>IF(U208="zákl. prenesená",N208,0)</f>
        <v>0</v>
      </c>
      <c r="BH208" s="146">
        <f>IF(U208="zníž. prenesená",N208,0)</f>
        <v>0</v>
      </c>
      <c r="BI208" s="146">
        <f>IF(U208="nulová",N208,0)</f>
        <v>0</v>
      </c>
      <c r="BJ208" s="18" t="s">
        <v>144</v>
      </c>
      <c r="BK208" s="146">
        <f>ROUND(L208*K208,2)</f>
        <v>0</v>
      </c>
      <c r="BL208" s="18" t="s">
        <v>143</v>
      </c>
      <c r="BM208" s="18" t="s">
        <v>326</v>
      </c>
    </row>
    <row r="209" spans="2:65" s="1" customFormat="1" ht="25.5" customHeight="1">
      <c r="B209" s="137"/>
      <c r="C209" s="147" t="s">
        <v>314</v>
      </c>
      <c r="D209" s="147" t="s">
        <v>195</v>
      </c>
      <c r="E209" s="148" t="s">
        <v>372</v>
      </c>
      <c r="F209" s="204" t="s">
        <v>373</v>
      </c>
      <c r="G209" s="204"/>
      <c r="H209" s="204"/>
      <c r="I209" s="204"/>
      <c r="J209" s="149" t="s">
        <v>192</v>
      </c>
      <c r="K209" s="150">
        <v>8</v>
      </c>
      <c r="L209" s="205"/>
      <c r="M209" s="205"/>
      <c r="N209" s="205">
        <f>ROUND(L209*K209,2)</f>
        <v>0</v>
      </c>
      <c r="O209" s="193"/>
      <c r="P209" s="193"/>
      <c r="Q209" s="193"/>
      <c r="R209" s="142"/>
      <c r="T209" s="143" t="s">
        <v>5</v>
      </c>
      <c r="U209" s="40" t="s">
        <v>38</v>
      </c>
      <c r="V209" s="144">
        <v>0</v>
      </c>
      <c r="W209" s="144">
        <f>V209*K209</f>
        <v>0</v>
      </c>
      <c r="X209" s="144">
        <v>1.6E-2</v>
      </c>
      <c r="Y209" s="144">
        <f>X209*K209</f>
        <v>0.128</v>
      </c>
      <c r="Z209" s="144">
        <v>0</v>
      </c>
      <c r="AA209" s="145">
        <f>Z209*K209</f>
        <v>0</v>
      </c>
      <c r="AR209" s="18" t="s">
        <v>172</v>
      </c>
      <c r="AT209" s="18" t="s">
        <v>195</v>
      </c>
      <c r="AU209" s="18" t="s">
        <v>144</v>
      </c>
      <c r="AY209" s="18" t="s">
        <v>137</v>
      </c>
      <c r="BE209" s="146">
        <f>IF(U209="základná",N209,0)</f>
        <v>0</v>
      </c>
      <c r="BF209" s="146">
        <f>IF(U209="znížená",N209,0)</f>
        <v>0</v>
      </c>
      <c r="BG209" s="146">
        <f>IF(U209="zákl. prenesená",N209,0)</f>
        <v>0</v>
      </c>
      <c r="BH209" s="146">
        <f>IF(U209="zníž. prenesená",N209,0)</f>
        <v>0</v>
      </c>
      <c r="BI209" s="146">
        <f>IF(U209="nulová",N209,0)</f>
        <v>0</v>
      </c>
      <c r="BJ209" s="18" t="s">
        <v>144</v>
      </c>
      <c r="BK209" s="146">
        <f>ROUND(L209*K209,2)</f>
        <v>0</v>
      </c>
      <c r="BL209" s="18" t="s">
        <v>143</v>
      </c>
      <c r="BM209" s="18" t="s">
        <v>337</v>
      </c>
    </row>
    <row r="210" spans="2:65" s="1" customFormat="1" ht="25.5" customHeight="1">
      <c r="B210" s="137"/>
      <c r="C210" s="147" t="s">
        <v>374</v>
      </c>
      <c r="D210" s="147" t="s">
        <v>195</v>
      </c>
      <c r="E210" s="148" t="s">
        <v>375</v>
      </c>
      <c r="F210" s="204" t="s">
        <v>376</v>
      </c>
      <c r="G210" s="204"/>
      <c r="H210" s="204"/>
      <c r="I210" s="204"/>
      <c r="J210" s="149" t="s">
        <v>192</v>
      </c>
      <c r="K210" s="150">
        <v>1</v>
      </c>
      <c r="L210" s="205"/>
      <c r="M210" s="205"/>
      <c r="N210" s="205">
        <f>ROUND(L210*K210,2)</f>
        <v>0</v>
      </c>
      <c r="O210" s="193"/>
      <c r="P210" s="193"/>
      <c r="Q210" s="193"/>
      <c r="R210" s="142"/>
      <c r="T210" s="143" t="s">
        <v>5</v>
      </c>
      <c r="U210" s="40" t="s">
        <v>38</v>
      </c>
      <c r="V210" s="144">
        <v>0</v>
      </c>
      <c r="W210" s="144">
        <f>V210*K210</f>
        <v>0</v>
      </c>
      <c r="X210" s="144">
        <v>1.7500000000000002E-2</v>
      </c>
      <c r="Y210" s="144">
        <f>X210*K210</f>
        <v>1.7500000000000002E-2</v>
      </c>
      <c r="Z210" s="144">
        <v>0</v>
      </c>
      <c r="AA210" s="145">
        <f>Z210*K210</f>
        <v>0</v>
      </c>
      <c r="AR210" s="18" t="s">
        <v>172</v>
      </c>
      <c r="AT210" s="18" t="s">
        <v>195</v>
      </c>
      <c r="AU210" s="18" t="s">
        <v>144</v>
      </c>
      <c r="AY210" s="18" t="s">
        <v>137</v>
      </c>
      <c r="BE210" s="146">
        <f>IF(U210="základná",N210,0)</f>
        <v>0</v>
      </c>
      <c r="BF210" s="146">
        <f>IF(U210="znížená",N210,0)</f>
        <v>0</v>
      </c>
      <c r="BG210" s="146">
        <f>IF(U210="zákl. prenesená",N210,0)</f>
        <v>0</v>
      </c>
      <c r="BH210" s="146">
        <f>IF(U210="zníž. prenesená",N210,0)</f>
        <v>0</v>
      </c>
      <c r="BI210" s="146">
        <f>IF(U210="nulová",N210,0)</f>
        <v>0</v>
      </c>
      <c r="BJ210" s="18" t="s">
        <v>144</v>
      </c>
      <c r="BK210" s="146">
        <f>ROUND(L210*K210,2)</f>
        <v>0</v>
      </c>
      <c r="BL210" s="18" t="s">
        <v>143</v>
      </c>
      <c r="BM210" s="18" t="s">
        <v>340</v>
      </c>
    </row>
    <row r="211" spans="2:65" s="9" customFormat="1" ht="29.85" customHeight="1">
      <c r="B211" s="126"/>
      <c r="C211" s="127"/>
      <c r="D211" s="136" t="s">
        <v>117</v>
      </c>
      <c r="E211" s="136"/>
      <c r="F211" s="136"/>
      <c r="G211" s="136"/>
      <c r="H211" s="136"/>
      <c r="I211" s="136"/>
      <c r="J211" s="136"/>
      <c r="K211" s="136"/>
      <c r="L211" s="136"/>
      <c r="M211" s="136"/>
      <c r="N211" s="200">
        <f>BK211</f>
        <v>0</v>
      </c>
      <c r="O211" s="201"/>
      <c r="P211" s="201"/>
      <c r="Q211" s="201"/>
      <c r="R211" s="129"/>
      <c r="T211" s="130"/>
      <c r="U211" s="127"/>
      <c r="V211" s="127"/>
      <c r="W211" s="131">
        <f>SUM(W212:W215)</f>
        <v>0</v>
      </c>
      <c r="X211" s="127"/>
      <c r="Y211" s="131">
        <f>SUM(Y212:Y215)</f>
        <v>0.88460000000000005</v>
      </c>
      <c r="Z211" s="127"/>
      <c r="AA211" s="132">
        <f>SUM(AA212:AA215)</f>
        <v>0</v>
      </c>
      <c r="AR211" s="133" t="s">
        <v>79</v>
      </c>
      <c r="AT211" s="134" t="s">
        <v>70</v>
      </c>
      <c r="AU211" s="134" t="s">
        <v>79</v>
      </c>
      <c r="AY211" s="133" t="s">
        <v>137</v>
      </c>
      <c r="BK211" s="135">
        <f>SUM(BK212:BK215)</f>
        <v>0</v>
      </c>
    </row>
    <row r="212" spans="2:65" s="1" customFormat="1" ht="25.5" customHeight="1">
      <c r="B212" s="137"/>
      <c r="C212" s="138" t="s">
        <v>325</v>
      </c>
      <c r="D212" s="138" t="s">
        <v>139</v>
      </c>
      <c r="E212" s="139" t="s">
        <v>377</v>
      </c>
      <c r="F212" s="192" t="s">
        <v>378</v>
      </c>
      <c r="G212" s="192"/>
      <c r="H212" s="192"/>
      <c r="I212" s="192"/>
      <c r="J212" s="140" t="s">
        <v>192</v>
      </c>
      <c r="K212" s="141">
        <v>1</v>
      </c>
      <c r="L212" s="193"/>
      <c r="M212" s="193"/>
      <c r="N212" s="193">
        <f>ROUND(L212*K212,2)</f>
        <v>0</v>
      </c>
      <c r="O212" s="193"/>
      <c r="P212" s="193"/>
      <c r="Q212" s="193"/>
      <c r="R212" s="142"/>
      <c r="T212" s="143" t="s">
        <v>5</v>
      </c>
      <c r="U212" s="40" t="s">
        <v>38</v>
      </c>
      <c r="V212" s="144">
        <v>0</v>
      </c>
      <c r="W212" s="144">
        <f>V212*K212</f>
        <v>0</v>
      </c>
      <c r="X212" s="144">
        <v>0</v>
      </c>
      <c r="Y212" s="144">
        <f>X212*K212</f>
        <v>0</v>
      </c>
      <c r="Z212" s="144">
        <v>0</v>
      </c>
      <c r="AA212" s="145">
        <f>Z212*K212</f>
        <v>0</v>
      </c>
      <c r="AR212" s="18" t="s">
        <v>143</v>
      </c>
      <c r="AT212" s="18" t="s">
        <v>139</v>
      </c>
      <c r="AU212" s="18" t="s">
        <v>144</v>
      </c>
      <c r="AY212" s="18" t="s">
        <v>137</v>
      </c>
      <c r="BE212" s="146">
        <f>IF(U212="základná",N212,0)</f>
        <v>0</v>
      </c>
      <c r="BF212" s="146">
        <f>IF(U212="znížená",N212,0)</f>
        <v>0</v>
      </c>
      <c r="BG212" s="146">
        <f>IF(U212="zákl. prenesená",N212,0)</f>
        <v>0</v>
      </c>
      <c r="BH212" s="146">
        <f>IF(U212="zníž. prenesená",N212,0)</f>
        <v>0</v>
      </c>
      <c r="BI212" s="146">
        <f>IF(U212="nulová",N212,0)</f>
        <v>0</v>
      </c>
      <c r="BJ212" s="18" t="s">
        <v>144</v>
      </c>
      <c r="BK212" s="146">
        <f>ROUND(L212*K212,2)</f>
        <v>0</v>
      </c>
      <c r="BL212" s="18" t="s">
        <v>143</v>
      </c>
      <c r="BM212" s="18" t="s">
        <v>330</v>
      </c>
    </row>
    <row r="213" spans="2:65" s="1" customFormat="1" ht="16.5" customHeight="1">
      <c r="B213" s="137"/>
      <c r="C213" s="147" t="s">
        <v>329</v>
      </c>
      <c r="D213" s="147" t="s">
        <v>195</v>
      </c>
      <c r="E213" s="148" t="s">
        <v>379</v>
      </c>
      <c r="F213" s="204" t="s">
        <v>380</v>
      </c>
      <c r="G213" s="204"/>
      <c r="H213" s="204"/>
      <c r="I213" s="204"/>
      <c r="J213" s="149" t="s">
        <v>251</v>
      </c>
      <c r="K213" s="150">
        <v>0.875</v>
      </c>
      <c r="L213" s="205"/>
      <c r="M213" s="205"/>
      <c r="N213" s="205">
        <f>ROUND(L213*K213,2)</f>
        <v>0</v>
      </c>
      <c r="O213" s="193"/>
      <c r="P213" s="193"/>
      <c r="Q213" s="193"/>
      <c r="R213" s="142"/>
      <c r="T213" s="143" t="s">
        <v>5</v>
      </c>
      <c r="U213" s="40" t="s">
        <v>38</v>
      </c>
      <c r="V213" s="144">
        <v>0</v>
      </c>
      <c r="W213" s="144">
        <f>V213*K213</f>
        <v>0</v>
      </c>
      <c r="X213" s="144">
        <v>1</v>
      </c>
      <c r="Y213" s="144">
        <f>X213*K213</f>
        <v>0.875</v>
      </c>
      <c r="Z213" s="144">
        <v>0</v>
      </c>
      <c r="AA213" s="145">
        <f>Z213*K213</f>
        <v>0</v>
      </c>
      <c r="AR213" s="18" t="s">
        <v>172</v>
      </c>
      <c r="AT213" s="18" t="s">
        <v>195</v>
      </c>
      <c r="AU213" s="18" t="s">
        <v>144</v>
      </c>
      <c r="AY213" s="18" t="s">
        <v>137</v>
      </c>
      <c r="BE213" s="146">
        <f>IF(U213="základná",N213,0)</f>
        <v>0</v>
      </c>
      <c r="BF213" s="146">
        <f>IF(U213="znížená",N213,0)</f>
        <v>0</v>
      </c>
      <c r="BG213" s="146">
        <f>IF(U213="zákl. prenesená",N213,0)</f>
        <v>0</v>
      </c>
      <c r="BH213" s="146">
        <f>IF(U213="zníž. prenesená",N213,0)</f>
        <v>0</v>
      </c>
      <c r="BI213" s="146">
        <f>IF(U213="nulová",N213,0)</f>
        <v>0</v>
      </c>
      <c r="BJ213" s="18" t="s">
        <v>144</v>
      </c>
      <c r="BK213" s="146">
        <f>ROUND(L213*K213,2)</f>
        <v>0</v>
      </c>
      <c r="BL213" s="18" t="s">
        <v>143</v>
      </c>
      <c r="BM213" s="18" t="s">
        <v>333</v>
      </c>
    </row>
    <row r="214" spans="2:65" s="1" customFormat="1" ht="25.5" customHeight="1">
      <c r="B214" s="137"/>
      <c r="C214" s="138" t="s">
        <v>381</v>
      </c>
      <c r="D214" s="138" t="s">
        <v>139</v>
      </c>
      <c r="E214" s="139" t="s">
        <v>382</v>
      </c>
      <c r="F214" s="192" t="s">
        <v>383</v>
      </c>
      <c r="G214" s="192"/>
      <c r="H214" s="192"/>
      <c r="I214" s="192"/>
      <c r="J214" s="140" t="s">
        <v>192</v>
      </c>
      <c r="K214" s="141">
        <v>2</v>
      </c>
      <c r="L214" s="193"/>
      <c r="M214" s="193"/>
      <c r="N214" s="193">
        <f>ROUND(L214*K214,2)</f>
        <v>0</v>
      </c>
      <c r="O214" s="193"/>
      <c r="P214" s="193"/>
      <c r="Q214" s="193"/>
      <c r="R214" s="142"/>
      <c r="T214" s="143" t="s">
        <v>5</v>
      </c>
      <c r="U214" s="40" t="s">
        <v>38</v>
      </c>
      <c r="V214" s="144">
        <v>0</v>
      </c>
      <c r="W214" s="144">
        <f>V214*K214</f>
        <v>0</v>
      </c>
      <c r="X214" s="144">
        <v>0</v>
      </c>
      <c r="Y214" s="144">
        <f>X214*K214</f>
        <v>0</v>
      </c>
      <c r="Z214" s="144">
        <v>0</v>
      </c>
      <c r="AA214" s="145">
        <f>Z214*K214</f>
        <v>0</v>
      </c>
      <c r="AR214" s="18" t="s">
        <v>143</v>
      </c>
      <c r="AT214" s="18" t="s">
        <v>139</v>
      </c>
      <c r="AU214" s="18" t="s">
        <v>144</v>
      </c>
      <c r="AY214" s="18" t="s">
        <v>137</v>
      </c>
      <c r="BE214" s="146">
        <f>IF(U214="základná",N214,0)</f>
        <v>0</v>
      </c>
      <c r="BF214" s="146">
        <f>IF(U214="znížená",N214,0)</f>
        <v>0</v>
      </c>
      <c r="BG214" s="146">
        <f>IF(U214="zákl. prenesená",N214,0)</f>
        <v>0</v>
      </c>
      <c r="BH214" s="146">
        <f>IF(U214="zníž. prenesená",N214,0)</f>
        <v>0</v>
      </c>
      <c r="BI214" s="146">
        <f>IF(U214="nulová",N214,0)</f>
        <v>0</v>
      </c>
      <c r="BJ214" s="18" t="s">
        <v>144</v>
      </c>
      <c r="BK214" s="146">
        <f>ROUND(L214*K214,2)</f>
        <v>0</v>
      </c>
      <c r="BL214" s="18" t="s">
        <v>143</v>
      </c>
      <c r="BM214" s="18" t="s">
        <v>161</v>
      </c>
    </row>
    <row r="215" spans="2:65" s="1" customFormat="1" ht="25.5" customHeight="1">
      <c r="B215" s="137"/>
      <c r="C215" s="147" t="s">
        <v>384</v>
      </c>
      <c r="D215" s="147" t="s">
        <v>195</v>
      </c>
      <c r="E215" s="148" t="s">
        <v>385</v>
      </c>
      <c r="F215" s="204" t="s">
        <v>386</v>
      </c>
      <c r="G215" s="204"/>
      <c r="H215" s="204"/>
      <c r="I215" s="204"/>
      <c r="J215" s="149" t="s">
        <v>142</v>
      </c>
      <c r="K215" s="150">
        <v>9.6</v>
      </c>
      <c r="L215" s="205"/>
      <c r="M215" s="205"/>
      <c r="N215" s="205">
        <f>ROUND(L215*K215,2)</f>
        <v>0</v>
      </c>
      <c r="O215" s="193"/>
      <c r="P215" s="193"/>
      <c r="Q215" s="193"/>
      <c r="R215" s="142"/>
      <c r="T215" s="143" t="s">
        <v>5</v>
      </c>
      <c r="U215" s="40" t="s">
        <v>38</v>
      </c>
      <c r="V215" s="144">
        <v>0</v>
      </c>
      <c r="W215" s="144">
        <f>V215*K215</f>
        <v>0</v>
      </c>
      <c r="X215" s="144">
        <v>1E-3</v>
      </c>
      <c r="Y215" s="144">
        <f>X215*K215</f>
        <v>9.5999999999999992E-3</v>
      </c>
      <c r="Z215" s="144">
        <v>0</v>
      </c>
      <c r="AA215" s="145">
        <f>Z215*K215</f>
        <v>0</v>
      </c>
      <c r="AR215" s="18" t="s">
        <v>172</v>
      </c>
      <c r="AT215" s="18" t="s">
        <v>195</v>
      </c>
      <c r="AU215" s="18" t="s">
        <v>144</v>
      </c>
      <c r="AY215" s="18" t="s">
        <v>137</v>
      </c>
      <c r="BE215" s="146">
        <f>IF(U215="základná",N215,0)</f>
        <v>0</v>
      </c>
      <c r="BF215" s="146">
        <f>IF(U215="znížená",N215,0)</f>
        <v>0</v>
      </c>
      <c r="BG215" s="146">
        <f>IF(U215="zákl. prenesená",N215,0)</f>
        <v>0</v>
      </c>
      <c r="BH215" s="146">
        <f>IF(U215="zníž. prenesená",N215,0)</f>
        <v>0</v>
      </c>
      <c r="BI215" s="146">
        <f>IF(U215="nulová",N215,0)</f>
        <v>0</v>
      </c>
      <c r="BJ215" s="18" t="s">
        <v>144</v>
      </c>
      <c r="BK215" s="146">
        <f>ROUND(L215*K215,2)</f>
        <v>0</v>
      </c>
      <c r="BL215" s="18" t="s">
        <v>143</v>
      </c>
      <c r="BM215" s="18" t="s">
        <v>165</v>
      </c>
    </row>
    <row r="216" spans="2:65" s="9" customFormat="1" ht="29.85" customHeight="1">
      <c r="B216" s="126"/>
      <c r="C216" s="127"/>
      <c r="D216" s="136" t="s">
        <v>118</v>
      </c>
      <c r="E216" s="136"/>
      <c r="F216" s="136"/>
      <c r="G216" s="136"/>
      <c r="H216" s="136"/>
      <c r="I216" s="136"/>
      <c r="J216" s="136"/>
      <c r="K216" s="136"/>
      <c r="L216" s="136"/>
      <c r="M216" s="136"/>
      <c r="N216" s="200">
        <f>BK216</f>
        <v>0</v>
      </c>
      <c r="O216" s="201"/>
      <c r="P216" s="201"/>
      <c r="Q216" s="201"/>
      <c r="R216" s="129"/>
      <c r="T216" s="130"/>
      <c r="U216" s="127"/>
      <c r="V216" s="127"/>
      <c r="W216" s="131">
        <f>SUM(W217:W220)</f>
        <v>0</v>
      </c>
      <c r="X216" s="127"/>
      <c r="Y216" s="131">
        <f>SUM(Y217:Y220)</f>
        <v>7.4470599999999996</v>
      </c>
      <c r="Z216" s="127"/>
      <c r="AA216" s="132">
        <f>SUM(AA217:AA220)</f>
        <v>0</v>
      </c>
      <c r="AR216" s="133" t="s">
        <v>79</v>
      </c>
      <c r="AT216" s="134" t="s">
        <v>70</v>
      </c>
      <c r="AU216" s="134" t="s">
        <v>79</v>
      </c>
      <c r="AY216" s="133" t="s">
        <v>137</v>
      </c>
      <c r="BK216" s="135">
        <f>SUM(BK217:BK220)</f>
        <v>0</v>
      </c>
    </row>
    <row r="217" spans="2:65" s="1" customFormat="1" ht="51" customHeight="1">
      <c r="B217" s="137"/>
      <c r="C217" s="138" t="s">
        <v>230</v>
      </c>
      <c r="D217" s="138" t="s">
        <v>139</v>
      </c>
      <c r="E217" s="139" t="s">
        <v>387</v>
      </c>
      <c r="F217" s="192" t="s">
        <v>388</v>
      </c>
      <c r="G217" s="192"/>
      <c r="H217" s="192"/>
      <c r="I217" s="192"/>
      <c r="J217" s="140" t="s">
        <v>142</v>
      </c>
      <c r="K217" s="141">
        <v>255</v>
      </c>
      <c r="L217" s="193"/>
      <c r="M217" s="193"/>
      <c r="N217" s="193">
        <f>ROUND(L217*K217,2)</f>
        <v>0</v>
      </c>
      <c r="O217" s="193"/>
      <c r="P217" s="193"/>
      <c r="Q217" s="193"/>
      <c r="R217" s="142"/>
      <c r="T217" s="143" t="s">
        <v>5</v>
      </c>
      <c r="U217" s="40" t="s">
        <v>38</v>
      </c>
      <c r="V217" s="144">
        <v>0</v>
      </c>
      <c r="W217" s="144">
        <f>V217*K217</f>
        <v>0</v>
      </c>
      <c r="X217" s="144">
        <v>5.3005490196078404E-3</v>
      </c>
      <c r="Y217" s="144">
        <f>X217*K217</f>
        <v>1.3516399999999993</v>
      </c>
      <c r="Z217" s="144">
        <v>0</v>
      </c>
      <c r="AA217" s="145">
        <f>Z217*K217</f>
        <v>0</v>
      </c>
      <c r="AR217" s="18" t="s">
        <v>143</v>
      </c>
      <c r="AT217" s="18" t="s">
        <v>139</v>
      </c>
      <c r="AU217" s="18" t="s">
        <v>144</v>
      </c>
      <c r="AY217" s="18" t="s">
        <v>137</v>
      </c>
      <c r="BE217" s="146">
        <f>IF(U217="základná",N217,0)</f>
        <v>0</v>
      </c>
      <c r="BF217" s="146">
        <f>IF(U217="znížená",N217,0)</f>
        <v>0</v>
      </c>
      <c r="BG217" s="146">
        <f>IF(U217="zákl. prenesená",N217,0)</f>
        <v>0</v>
      </c>
      <c r="BH217" s="146">
        <f>IF(U217="zníž. prenesená",N217,0)</f>
        <v>0</v>
      </c>
      <c r="BI217" s="146">
        <f>IF(U217="nulová",N217,0)</f>
        <v>0</v>
      </c>
      <c r="BJ217" s="18" t="s">
        <v>144</v>
      </c>
      <c r="BK217" s="146">
        <f>ROUND(L217*K217,2)</f>
        <v>0</v>
      </c>
      <c r="BL217" s="18" t="s">
        <v>143</v>
      </c>
      <c r="BM217" s="18" t="s">
        <v>169</v>
      </c>
    </row>
    <row r="218" spans="2:65" s="1" customFormat="1" ht="25.5" customHeight="1">
      <c r="B218" s="137"/>
      <c r="C218" s="147" t="s">
        <v>234</v>
      </c>
      <c r="D218" s="147" t="s">
        <v>195</v>
      </c>
      <c r="E218" s="148" t="s">
        <v>389</v>
      </c>
      <c r="F218" s="204" t="s">
        <v>390</v>
      </c>
      <c r="G218" s="204"/>
      <c r="H218" s="204"/>
      <c r="I218" s="204"/>
      <c r="J218" s="149" t="s">
        <v>142</v>
      </c>
      <c r="K218" s="150">
        <v>260.10000000000002</v>
      </c>
      <c r="L218" s="205"/>
      <c r="M218" s="205"/>
      <c r="N218" s="205">
        <f>ROUND(L218*K218,2)</f>
        <v>0</v>
      </c>
      <c r="O218" s="193"/>
      <c r="P218" s="193"/>
      <c r="Q218" s="193"/>
      <c r="R218" s="142"/>
      <c r="T218" s="143" t="s">
        <v>5</v>
      </c>
      <c r="U218" s="40" t="s">
        <v>38</v>
      </c>
      <c r="V218" s="144">
        <v>0</v>
      </c>
      <c r="W218" s="144">
        <f>V218*K218</f>
        <v>0</v>
      </c>
      <c r="X218" s="144">
        <v>0.02</v>
      </c>
      <c r="Y218" s="144">
        <f>X218*K218</f>
        <v>5.2020000000000008</v>
      </c>
      <c r="Z218" s="144">
        <v>0</v>
      </c>
      <c r="AA218" s="145">
        <f>Z218*K218</f>
        <v>0</v>
      </c>
      <c r="AR218" s="18" t="s">
        <v>172</v>
      </c>
      <c r="AT218" s="18" t="s">
        <v>195</v>
      </c>
      <c r="AU218" s="18" t="s">
        <v>144</v>
      </c>
      <c r="AY218" s="18" t="s">
        <v>137</v>
      </c>
      <c r="BE218" s="146">
        <f>IF(U218="základná",N218,0)</f>
        <v>0</v>
      </c>
      <c r="BF218" s="146">
        <f>IF(U218="znížená",N218,0)</f>
        <v>0</v>
      </c>
      <c r="BG218" s="146">
        <f>IF(U218="zákl. prenesená",N218,0)</f>
        <v>0</v>
      </c>
      <c r="BH218" s="146">
        <f>IF(U218="zníž. prenesená",N218,0)</f>
        <v>0</v>
      </c>
      <c r="BI218" s="146">
        <f>IF(U218="nulová",N218,0)</f>
        <v>0</v>
      </c>
      <c r="BJ218" s="18" t="s">
        <v>144</v>
      </c>
      <c r="BK218" s="146">
        <f>ROUND(L218*K218,2)</f>
        <v>0</v>
      </c>
      <c r="BL218" s="18" t="s">
        <v>143</v>
      </c>
      <c r="BM218" s="18" t="s">
        <v>374</v>
      </c>
    </row>
    <row r="219" spans="2:65" s="1" customFormat="1" ht="38.25" customHeight="1">
      <c r="B219" s="137"/>
      <c r="C219" s="138" t="s">
        <v>222</v>
      </c>
      <c r="D219" s="138" t="s">
        <v>139</v>
      </c>
      <c r="E219" s="139" t="s">
        <v>391</v>
      </c>
      <c r="F219" s="192" t="s">
        <v>392</v>
      </c>
      <c r="G219" s="192"/>
      <c r="H219" s="192"/>
      <c r="I219" s="192"/>
      <c r="J219" s="140" t="s">
        <v>142</v>
      </c>
      <c r="K219" s="141">
        <v>30</v>
      </c>
      <c r="L219" s="193"/>
      <c r="M219" s="193"/>
      <c r="N219" s="193">
        <f>ROUND(L219*K219,2)</f>
        <v>0</v>
      </c>
      <c r="O219" s="193"/>
      <c r="P219" s="193"/>
      <c r="Q219" s="193"/>
      <c r="R219" s="142"/>
      <c r="T219" s="143" t="s">
        <v>5</v>
      </c>
      <c r="U219" s="40" t="s">
        <v>38</v>
      </c>
      <c r="V219" s="144">
        <v>0</v>
      </c>
      <c r="W219" s="144">
        <f>V219*K219</f>
        <v>0</v>
      </c>
      <c r="X219" s="144">
        <v>5.3006666666666697E-3</v>
      </c>
      <c r="Y219" s="144">
        <f>X219*K219</f>
        <v>0.15902000000000008</v>
      </c>
      <c r="Z219" s="144">
        <v>0</v>
      </c>
      <c r="AA219" s="145">
        <f>Z219*K219</f>
        <v>0</v>
      </c>
      <c r="AR219" s="18" t="s">
        <v>143</v>
      </c>
      <c r="AT219" s="18" t="s">
        <v>139</v>
      </c>
      <c r="AU219" s="18" t="s">
        <v>144</v>
      </c>
      <c r="AY219" s="18" t="s">
        <v>137</v>
      </c>
      <c r="BE219" s="146">
        <f>IF(U219="základná",N219,0)</f>
        <v>0</v>
      </c>
      <c r="BF219" s="146">
        <f>IF(U219="znížená",N219,0)</f>
        <v>0</v>
      </c>
      <c r="BG219" s="146">
        <f>IF(U219="zákl. prenesená",N219,0)</f>
        <v>0</v>
      </c>
      <c r="BH219" s="146">
        <f>IF(U219="zníž. prenesená",N219,0)</f>
        <v>0</v>
      </c>
      <c r="BI219" s="146">
        <f>IF(U219="nulová",N219,0)</f>
        <v>0</v>
      </c>
      <c r="BJ219" s="18" t="s">
        <v>144</v>
      </c>
      <c r="BK219" s="146">
        <f>ROUND(L219*K219,2)</f>
        <v>0</v>
      </c>
      <c r="BL219" s="18" t="s">
        <v>143</v>
      </c>
      <c r="BM219" s="18" t="s">
        <v>381</v>
      </c>
    </row>
    <row r="220" spans="2:65" s="1" customFormat="1" ht="38.25" customHeight="1">
      <c r="B220" s="137"/>
      <c r="C220" s="147" t="s">
        <v>226</v>
      </c>
      <c r="D220" s="147" t="s">
        <v>195</v>
      </c>
      <c r="E220" s="148" t="s">
        <v>393</v>
      </c>
      <c r="F220" s="204" t="s">
        <v>394</v>
      </c>
      <c r="G220" s="204"/>
      <c r="H220" s="204"/>
      <c r="I220" s="204"/>
      <c r="J220" s="149" t="s">
        <v>142</v>
      </c>
      <c r="K220" s="150">
        <v>30.6</v>
      </c>
      <c r="L220" s="205"/>
      <c r="M220" s="205"/>
      <c r="N220" s="205">
        <f>ROUND(L220*K220,2)</f>
        <v>0</v>
      </c>
      <c r="O220" s="193"/>
      <c r="P220" s="193"/>
      <c r="Q220" s="193"/>
      <c r="R220" s="142"/>
      <c r="T220" s="143" t="s">
        <v>5</v>
      </c>
      <c r="U220" s="40" t="s">
        <v>38</v>
      </c>
      <c r="V220" s="144">
        <v>0</v>
      </c>
      <c r="W220" s="144">
        <f>V220*K220</f>
        <v>0</v>
      </c>
      <c r="X220" s="144">
        <v>2.4E-2</v>
      </c>
      <c r="Y220" s="144">
        <f>X220*K220</f>
        <v>0.73440000000000005</v>
      </c>
      <c r="Z220" s="144">
        <v>0</v>
      </c>
      <c r="AA220" s="145">
        <f>Z220*K220</f>
        <v>0</v>
      </c>
      <c r="AR220" s="18" t="s">
        <v>172</v>
      </c>
      <c r="AT220" s="18" t="s">
        <v>195</v>
      </c>
      <c r="AU220" s="18" t="s">
        <v>144</v>
      </c>
      <c r="AY220" s="18" t="s">
        <v>137</v>
      </c>
      <c r="BE220" s="146">
        <f>IF(U220="základná",N220,0)</f>
        <v>0</v>
      </c>
      <c r="BF220" s="146">
        <f>IF(U220="znížená",N220,0)</f>
        <v>0</v>
      </c>
      <c r="BG220" s="146">
        <f>IF(U220="zákl. prenesená",N220,0)</f>
        <v>0</v>
      </c>
      <c r="BH220" s="146">
        <f>IF(U220="zníž. prenesená",N220,0)</f>
        <v>0</v>
      </c>
      <c r="BI220" s="146">
        <f>IF(U220="nulová",N220,0)</f>
        <v>0</v>
      </c>
      <c r="BJ220" s="18" t="s">
        <v>144</v>
      </c>
      <c r="BK220" s="146">
        <f>ROUND(L220*K220,2)</f>
        <v>0</v>
      </c>
      <c r="BL220" s="18" t="s">
        <v>143</v>
      </c>
      <c r="BM220" s="18" t="s">
        <v>384</v>
      </c>
    </row>
    <row r="221" spans="2:65" s="9" customFormat="1" ht="29.85" customHeight="1">
      <c r="B221" s="126"/>
      <c r="C221" s="127"/>
      <c r="D221" s="136" t="s">
        <v>119</v>
      </c>
      <c r="E221" s="136"/>
      <c r="F221" s="136"/>
      <c r="G221" s="136"/>
      <c r="H221" s="136"/>
      <c r="I221" s="136"/>
      <c r="J221" s="136"/>
      <c r="K221" s="136"/>
      <c r="L221" s="136"/>
      <c r="M221" s="136"/>
      <c r="N221" s="200">
        <f>BK221</f>
        <v>0</v>
      </c>
      <c r="O221" s="201"/>
      <c r="P221" s="201"/>
      <c r="Q221" s="201"/>
      <c r="R221" s="129"/>
      <c r="T221" s="130"/>
      <c r="U221" s="127"/>
      <c r="V221" s="127"/>
      <c r="W221" s="131">
        <f>SUM(W222:W223)</f>
        <v>0</v>
      </c>
      <c r="X221" s="127"/>
      <c r="Y221" s="131">
        <f>SUM(Y222:Y223)</f>
        <v>1.0226300000000006</v>
      </c>
      <c r="Z221" s="127"/>
      <c r="AA221" s="132">
        <f>SUM(AA222:AA223)</f>
        <v>0</v>
      </c>
      <c r="AR221" s="133" t="s">
        <v>79</v>
      </c>
      <c r="AT221" s="134" t="s">
        <v>70</v>
      </c>
      <c r="AU221" s="134" t="s">
        <v>79</v>
      </c>
      <c r="AY221" s="133" t="s">
        <v>137</v>
      </c>
      <c r="BK221" s="135">
        <f>SUM(BK222:BK223)</f>
        <v>0</v>
      </c>
    </row>
    <row r="222" spans="2:65" s="1" customFormat="1" ht="38.25" customHeight="1">
      <c r="B222" s="137"/>
      <c r="C222" s="138" t="s">
        <v>245</v>
      </c>
      <c r="D222" s="138" t="s">
        <v>139</v>
      </c>
      <c r="E222" s="139" t="s">
        <v>395</v>
      </c>
      <c r="F222" s="192" t="s">
        <v>396</v>
      </c>
      <c r="G222" s="192"/>
      <c r="H222" s="192"/>
      <c r="I222" s="192"/>
      <c r="J222" s="140" t="s">
        <v>142</v>
      </c>
      <c r="K222" s="141">
        <v>125</v>
      </c>
      <c r="L222" s="193"/>
      <c r="M222" s="193"/>
      <c r="N222" s="193">
        <f>ROUND(L222*K222,2)</f>
        <v>0</v>
      </c>
      <c r="O222" s="193"/>
      <c r="P222" s="193"/>
      <c r="Q222" s="193"/>
      <c r="R222" s="142"/>
      <c r="T222" s="143" t="s">
        <v>5</v>
      </c>
      <c r="U222" s="40" t="s">
        <v>38</v>
      </c>
      <c r="V222" s="144">
        <v>0</v>
      </c>
      <c r="W222" s="144">
        <f>V222*K222</f>
        <v>0</v>
      </c>
      <c r="X222" s="144">
        <v>0</v>
      </c>
      <c r="Y222" s="144">
        <f>X222*K222</f>
        <v>0</v>
      </c>
      <c r="Z222" s="144">
        <v>0</v>
      </c>
      <c r="AA222" s="145">
        <f>Z222*K222</f>
        <v>0</v>
      </c>
      <c r="AR222" s="18" t="s">
        <v>143</v>
      </c>
      <c r="AT222" s="18" t="s">
        <v>139</v>
      </c>
      <c r="AU222" s="18" t="s">
        <v>144</v>
      </c>
      <c r="AY222" s="18" t="s">
        <v>137</v>
      </c>
      <c r="BE222" s="146">
        <f>IF(U222="základná",N222,0)</f>
        <v>0</v>
      </c>
      <c r="BF222" s="146">
        <f>IF(U222="znížená",N222,0)</f>
        <v>0</v>
      </c>
      <c r="BG222" s="146">
        <f>IF(U222="zákl. prenesená",N222,0)</f>
        <v>0</v>
      </c>
      <c r="BH222" s="146">
        <f>IF(U222="zníž. prenesená",N222,0)</f>
        <v>0</v>
      </c>
      <c r="BI222" s="146">
        <f>IF(U222="nulová",N222,0)</f>
        <v>0</v>
      </c>
      <c r="BJ222" s="18" t="s">
        <v>144</v>
      </c>
      <c r="BK222" s="146">
        <f>ROUND(L222*K222,2)</f>
        <v>0</v>
      </c>
      <c r="BL222" s="18" t="s">
        <v>143</v>
      </c>
      <c r="BM222" s="18" t="s">
        <v>181</v>
      </c>
    </row>
    <row r="223" spans="2:65" s="1" customFormat="1" ht="16.5" customHeight="1">
      <c r="B223" s="137"/>
      <c r="C223" s="147" t="s">
        <v>248</v>
      </c>
      <c r="D223" s="147" t="s">
        <v>195</v>
      </c>
      <c r="E223" s="148" t="s">
        <v>397</v>
      </c>
      <c r="F223" s="204" t="s">
        <v>398</v>
      </c>
      <c r="G223" s="204"/>
      <c r="H223" s="204"/>
      <c r="I223" s="204"/>
      <c r="J223" s="149" t="s">
        <v>142</v>
      </c>
      <c r="K223" s="150">
        <v>126.25</v>
      </c>
      <c r="L223" s="205"/>
      <c r="M223" s="205"/>
      <c r="N223" s="205">
        <f>ROUND(L223*K223,2)</f>
        <v>0</v>
      </c>
      <c r="O223" s="193"/>
      <c r="P223" s="193"/>
      <c r="Q223" s="193"/>
      <c r="R223" s="142"/>
      <c r="T223" s="143" t="s">
        <v>5</v>
      </c>
      <c r="U223" s="40" t="s">
        <v>38</v>
      </c>
      <c r="V223" s="144">
        <v>0</v>
      </c>
      <c r="W223" s="144">
        <f>V223*K223</f>
        <v>0</v>
      </c>
      <c r="X223" s="144">
        <v>8.1000396039604006E-3</v>
      </c>
      <c r="Y223" s="144">
        <f>X223*K223</f>
        <v>1.0226300000000006</v>
      </c>
      <c r="Z223" s="144">
        <v>0</v>
      </c>
      <c r="AA223" s="145">
        <f>Z223*K223</f>
        <v>0</v>
      </c>
      <c r="AR223" s="18" t="s">
        <v>172</v>
      </c>
      <c r="AT223" s="18" t="s">
        <v>195</v>
      </c>
      <c r="AU223" s="18" t="s">
        <v>144</v>
      </c>
      <c r="AY223" s="18" t="s">
        <v>137</v>
      </c>
      <c r="BE223" s="146">
        <f>IF(U223="základná",N223,0)</f>
        <v>0</v>
      </c>
      <c r="BF223" s="146">
        <f>IF(U223="znížená",N223,0)</f>
        <v>0</v>
      </c>
      <c r="BG223" s="146">
        <f>IF(U223="zákl. prenesená",N223,0)</f>
        <v>0</v>
      </c>
      <c r="BH223" s="146">
        <f>IF(U223="zníž. prenesená",N223,0)</f>
        <v>0</v>
      </c>
      <c r="BI223" s="146">
        <f>IF(U223="nulová",N223,0)</f>
        <v>0</v>
      </c>
      <c r="BJ223" s="18" t="s">
        <v>144</v>
      </c>
      <c r="BK223" s="146">
        <f>ROUND(L223*K223,2)</f>
        <v>0</v>
      </c>
      <c r="BL223" s="18" t="s">
        <v>143</v>
      </c>
      <c r="BM223" s="18" t="s">
        <v>265</v>
      </c>
    </row>
    <row r="224" spans="2:65" s="9" customFormat="1" ht="29.85" customHeight="1">
      <c r="B224" s="126"/>
      <c r="C224" s="127"/>
      <c r="D224" s="136" t="s">
        <v>120</v>
      </c>
      <c r="E224" s="136"/>
      <c r="F224" s="136"/>
      <c r="G224" s="136"/>
      <c r="H224" s="136"/>
      <c r="I224" s="136"/>
      <c r="J224" s="136"/>
      <c r="K224" s="136"/>
      <c r="L224" s="136"/>
      <c r="M224" s="136"/>
      <c r="N224" s="200">
        <f>BK224</f>
        <v>0</v>
      </c>
      <c r="O224" s="201"/>
      <c r="P224" s="201"/>
      <c r="Q224" s="201"/>
      <c r="R224" s="129"/>
      <c r="T224" s="130"/>
      <c r="U224" s="127"/>
      <c r="V224" s="127"/>
      <c r="W224" s="131">
        <f>SUM(W225:W226)</f>
        <v>0</v>
      </c>
      <c r="X224" s="127"/>
      <c r="Y224" s="131">
        <f>SUM(Y225:Y226)</f>
        <v>1.5509500000000001</v>
      </c>
      <c r="Z224" s="127"/>
      <c r="AA224" s="132">
        <f>SUM(AA225:AA226)</f>
        <v>0</v>
      </c>
      <c r="AR224" s="133" t="s">
        <v>79</v>
      </c>
      <c r="AT224" s="134" t="s">
        <v>70</v>
      </c>
      <c r="AU224" s="134" t="s">
        <v>79</v>
      </c>
      <c r="AY224" s="133" t="s">
        <v>137</v>
      </c>
      <c r="BK224" s="135">
        <f>SUM(BK225:BK226)</f>
        <v>0</v>
      </c>
    </row>
    <row r="225" spans="2:65" s="1" customFormat="1" ht="38.25" customHeight="1">
      <c r="B225" s="137"/>
      <c r="C225" s="138" t="s">
        <v>238</v>
      </c>
      <c r="D225" s="138" t="s">
        <v>139</v>
      </c>
      <c r="E225" s="139" t="s">
        <v>399</v>
      </c>
      <c r="F225" s="192" t="s">
        <v>400</v>
      </c>
      <c r="G225" s="192"/>
      <c r="H225" s="192"/>
      <c r="I225" s="192"/>
      <c r="J225" s="140" t="s">
        <v>142</v>
      </c>
      <c r="K225" s="141">
        <v>69.5</v>
      </c>
      <c r="L225" s="193"/>
      <c r="M225" s="193"/>
      <c r="N225" s="193">
        <f>ROUND(L225*K225,2)</f>
        <v>0</v>
      </c>
      <c r="O225" s="193"/>
      <c r="P225" s="193"/>
      <c r="Q225" s="193"/>
      <c r="R225" s="142"/>
      <c r="T225" s="143" t="s">
        <v>5</v>
      </c>
      <c r="U225" s="40" t="s">
        <v>38</v>
      </c>
      <c r="V225" s="144">
        <v>0</v>
      </c>
      <c r="W225" s="144">
        <f>V225*K225</f>
        <v>0</v>
      </c>
      <c r="X225" s="144">
        <v>8.9582733812949595E-4</v>
      </c>
      <c r="Y225" s="144">
        <f>X225*K225</f>
        <v>6.2259999999999968E-2</v>
      </c>
      <c r="Z225" s="144">
        <v>0</v>
      </c>
      <c r="AA225" s="145">
        <f>Z225*K225</f>
        <v>0</v>
      </c>
      <c r="AR225" s="18" t="s">
        <v>143</v>
      </c>
      <c r="AT225" s="18" t="s">
        <v>139</v>
      </c>
      <c r="AU225" s="18" t="s">
        <v>144</v>
      </c>
      <c r="AY225" s="18" t="s">
        <v>137</v>
      </c>
      <c r="BE225" s="146">
        <f>IF(U225="základná",N225,0)</f>
        <v>0</v>
      </c>
      <c r="BF225" s="146">
        <f>IF(U225="znížená",N225,0)</f>
        <v>0</v>
      </c>
      <c r="BG225" s="146">
        <f>IF(U225="zákl. prenesená",N225,0)</f>
        <v>0</v>
      </c>
      <c r="BH225" s="146">
        <f>IF(U225="zníž. prenesená",N225,0)</f>
        <v>0</v>
      </c>
      <c r="BI225" s="146">
        <f>IF(U225="nulová",N225,0)</f>
        <v>0</v>
      </c>
      <c r="BJ225" s="18" t="s">
        <v>144</v>
      </c>
      <c r="BK225" s="146">
        <f>ROUND(L225*K225,2)</f>
        <v>0</v>
      </c>
      <c r="BL225" s="18" t="s">
        <v>143</v>
      </c>
      <c r="BM225" s="18" t="s">
        <v>268</v>
      </c>
    </row>
    <row r="226" spans="2:65" s="1" customFormat="1" ht="25.5" customHeight="1">
      <c r="B226" s="137"/>
      <c r="C226" s="147" t="s">
        <v>242</v>
      </c>
      <c r="D226" s="147" t="s">
        <v>195</v>
      </c>
      <c r="E226" s="148" t="s">
        <v>401</v>
      </c>
      <c r="F226" s="204" t="s">
        <v>402</v>
      </c>
      <c r="G226" s="204"/>
      <c r="H226" s="204"/>
      <c r="I226" s="204"/>
      <c r="J226" s="149" t="s">
        <v>142</v>
      </c>
      <c r="K226" s="150">
        <v>70.89</v>
      </c>
      <c r="L226" s="205"/>
      <c r="M226" s="205"/>
      <c r="N226" s="205">
        <f>ROUND(L226*K226,2)</f>
        <v>0</v>
      </c>
      <c r="O226" s="193"/>
      <c r="P226" s="193"/>
      <c r="Q226" s="193"/>
      <c r="R226" s="142"/>
      <c r="T226" s="143" t="s">
        <v>5</v>
      </c>
      <c r="U226" s="40" t="s">
        <v>38</v>
      </c>
      <c r="V226" s="144">
        <v>0</v>
      </c>
      <c r="W226" s="144">
        <f>V226*K226</f>
        <v>0</v>
      </c>
      <c r="X226" s="144">
        <v>2.1000000000000001E-2</v>
      </c>
      <c r="Y226" s="144">
        <f>X226*K226</f>
        <v>1.4886900000000001</v>
      </c>
      <c r="Z226" s="144">
        <v>0</v>
      </c>
      <c r="AA226" s="145">
        <f>Z226*K226</f>
        <v>0</v>
      </c>
      <c r="AR226" s="18" t="s">
        <v>172</v>
      </c>
      <c r="AT226" s="18" t="s">
        <v>195</v>
      </c>
      <c r="AU226" s="18" t="s">
        <v>144</v>
      </c>
      <c r="AY226" s="18" t="s">
        <v>137</v>
      </c>
      <c r="BE226" s="146">
        <f>IF(U226="základná",N226,0)</f>
        <v>0</v>
      </c>
      <c r="BF226" s="146">
        <f>IF(U226="znížená",N226,0)</f>
        <v>0</v>
      </c>
      <c r="BG226" s="146">
        <f>IF(U226="zákl. prenesená",N226,0)</f>
        <v>0</v>
      </c>
      <c r="BH226" s="146">
        <f>IF(U226="zníž. prenesená",N226,0)</f>
        <v>0</v>
      </c>
      <c r="BI226" s="146">
        <f>IF(U226="nulová",N226,0)</f>
        <v>0</v>
      </c>
      <c r="BJ226" s="18" t="s">
        <v>144</v>
      </c>
      <c r="BK226" s="146">
        <f>ROUND(L226*K226,2)</f>
        <v>0</v>
      </c>
      <c r="BL226" s="18" t="s">
        <v>143</v>
      </c>
      <c r="BM226" s="18" t="s">
        <v>271</v>
      </c>
    </row>
    <row r="227" spans="2:65" s="9" customFormat="1" ht="29.85" customHeight="1">
      <c r="B227" s="126"/>
      <c r="C227" s="127"/>
      <c r="D227" s="136" t="s">
        <v>121</v>
      </c>
      <c r="E227" s="136"/>
      <c r="F227" s="136"/>
      <c r="G227" s="136"/>
      <c r="H227" s="136"/>
      <c r="I227" s="136"/>
      <c r="J227" s="136"/>
      <c r="K227" s="136"/>
      <c r="L227" s="136"/>
      <c r="M227" s="136"/>
      <c r="N227" s="200">
        <f>BK227</f>
        <v>0</v>
      </c>
      <c r="O227" s="201"/>
      <c r="P227" s="201"/>
      <c r="Q227" s="201"/>
      <c r="R227" s="129"/>
      <c r="T227" s="130"/>
      <c r="U227" s="127"/>
      <c r="V227" s="127"/>
      <c r="W227" s="131">
        <f>W228</f>
        <v>0</v>
      </c>
      <c r="X227" s="127"/>
      <c r="Y227" s="131">
        <f>Y228</f>
        <v>3.7720000000000004E-2</v>
      </c>
      <c r="Z227" s="127"/>
      <c r="AA227" s="132">
        <f>AA228</f>
        <v>0</v>
      </c>
      <c r="AR227" s="133" t="s">
        <v>79</v>
      </c>
      <c r="AT227" s="134" t="s">
        <v>70</v>
      </c>
      <c r="AU227" s="134" t="s">
        <v>79</v>
      </c>
      <c r="AY227" s="133" t="s">
        <v>137</v>
      </c>
      <c r="BK227" s="135">
        <f>BK228</f>
        <v>0</v>
      </c>
    </row>
    <row r="228" spans="2:65" s="1" customFormat="1" ht="25.5" customHeight="1">
      <c r="B228" s="137"/>
      <c r="C228" s="138" t="s">
        <v>302</v>
      </c>
      <c r="D228" s="138" t="s">
        <v>139</v>
      </c>
      <c r="E228" s="139" t="s">
        <v>403</v>
      </c>
      <c r="F228" s="192" t="s">
        <v>404</v>
      </c>
      <c r="G228" s="192"/>
      <c r="H228" s="192"/>
      <c r="I228" s="192"/>
      <c r="J228" s="140" t="s">
        <v>142</v>
      </c>
      <c r="K228" s="141">
        <v>85</v>
      </c>
      <c r="L228" s="193"/>
      <c r="M228" s="193"/>
      <c r="N228" s="193">
        <f>ROUND(L228*K228,2)</f>
        <v>0</v>
      </c>
      <c r="O228" s="193"/>
      <c r="P228" s="193"/>
      <c r="Q228" s="193"/>
      <c r="R228" s="142"/>
      <c r="T228" s="143" t="s">
        <v>5</v>
      </c>
      <c r="U228" s="40" t="s">
        <v>38</v>
      </c>
      <c r="V228" s="144">
        <v>0</v>
      </c>
      <c r="W228" s="144">
        <f>V228*K228</f>
        <v>0</v>
      </c>
      <c r="X228" s="144">
        <v>4.4376470588235298E-4</v>
      </c>
      <c r="Y228" s="144">
        <f>X228*K228</f>
        <v>3.7720000000000004E-2</v>
      </c>
      <c r="Z228" s="144">
        <v>0</v>
      </c>
      <c r="AA228" s="145">
        <f>Z228*K228</f>
        <v>0</v>
      </c>
      <c r="AR228" s="18" t="s">
        <v>143</v>
      </c>
      <c r="AT228" s="18" t="s">
        <v>139</v>
      </c>
      <c r="AU228" s="18" t="s">
        <v>144</v>
      </c>
      <c r="AY228" s="18" t="s">
        <v>137</v>
      </c>
      <c r="BE228" s="146">
        <f>IF(U228="základná",N228,0)</f>
        <v>0</v>
      </c>
      <c r="BF228" s="146">
        <f>IF(U228="znížená",N228,0)</f>
        <v>0</v>
      </c>
      <c r="BG228" s="146">
        <f>IF(U228="zákl. prenesená",N228,0)</f>
        <v>0</v>
      </c>
      <c r="BH228" s="146">
        <f>IF(U228="zníž. prenesená",N228,0)</f>
        <v>0</v>
      </c>
      <c r="BI228" s="146">
        <f>IF(U228="nulová",N228,0)</f>
        <v>0</v>
      </c>
      <c r="BJ228" s="18" t="s">
        <v>144</v>
      </c>
      <c r="BK228" s="146">
        <f>ROUND(L228*K228,2)</f>
        <v>0</v>
      </c>
      <c r="BL228" s="18" t="s">
        <v>143</v>
      </c>
      <c r="BM228" s="18" t="s">
        <v>274</v>
      </c>
    </row>
    <row r="229" spans="2:65" s="9" customFormat="1" ht="29.85" customHeight="1">
      <c r="B229" s="126"/>
      <c r="C229" s="127"/>
      <c r="D229" s="136" t="s">
        <v>122</v>
      </c>
      <c r="E229" s="136"/>
      <c r="F229" s="136"/>
      <c r="G229" s="136"/>
      <c r="H229" s="136"/>
      <c r="I229" s="136"/>
      <c r="J229" s="136"/>
      <c r="K229" s="136"/>
      <c r="L229" s="136"/>
      <c r="M229" s="136"/>
      <c r="N229" s="200">
        <f>BK229</f>
        <v>0</v>
      </c>
      <c r="O229" s="201"/>
      <c r="P229" s="201"/>
      <c r="Q229" s="201"/>
      <c r="R229" s="129"/>
      <c r="T229" s="130"/>
      <c r="U229" s="127"/>
      <c r="V229" s="127"/>
      <c r="W229" s="131">
        <f>SUM(W230:W231)</f>
        <v>0</v>
      </c>
      <c r="X229" s="127"/>
      <c r="Y229" s="131">
        <f>SUM(Y230:Y231)</f>
        <v>0.30554000000000031</v>
      </c>
      <c r="Z229" s="127"/>
      <c r="AA229" s="132">
        <f>SUM(AA230:AA231)</f>
        <v>0</v>
      </c>
      <c r="AR229" s="133" t="s">
        <v>79</v>
      </c>
      <c r="AT229" s="134" t="s">
        <v>70</v>
      </c>
      <c r="AU229" s="134" t="s">
        <v>79</v>
      </c>
      <c r="AY229" s="133" t="s">
        <v>137</v>
      </c>
      <c r="BK229" s="135">
        <f>SUM(BK230:BK231)</f>
        <v>0</v>
      </c>
    </row>
    <row r="230" spans="2:65" s="1" customFormat="1" ht="38.25" customHeight="1">
      <c r="B230" s="137"/>
      <c r="C230" s="138" t="s">
        <v>290</v>
      </c>
      <c r="D230" s="138" t="s">
        <v>139</v>
      </c>
      <c r="E230" s="139" t="s">
        <v>405</v>
      </c>
      <c r="F230" s="192" t="s">
        <v>406</v>
      </c>
      <c r="G230" s="192"/>
      <c r="H230" s="192"/>
      <c r="I230" s="192"/>
      <c r="J230" s="140" t="s">
        <v>142</v>
      </c>
      <c r="K230" s="141">
        <v>201.96</v>
      </c>
      <c r="L230" s="193"/>
      <c r="M230" s="193"/>
      <c r="N230" s="193">
        <f>ROUND(L230*K230,2)</f>
        <v>0</v>
      </c>
      <c r="O230" s="193"/>
      <c r="P230" s="193"/>
      <c r="Q230" s="193"/>
      <c r="R230" s="142"/>
      <c r="T230" s="143" t="s">
        <v>5</v>
      </c>
      <c r="U230" s="40" t="s">
        <v>38</v>
      </c>
      <c r="V230" s="144">
        <v>0</v>
      </c>
      <c r="W230" s="144">
        <f>V230*K230</f>
        <v>0</v>
      </c>
      <c r="X230" s="144">
        <v>4.1547831253713598E-4</v>
      </c>
      <c r="Y230" s="144">
        <f>X230*K230</f>
        <v>8.3909999999999985E-2</v>
      </c>
      <c r="Z230" s="144">
        <v>0</v>
      </c>
      <c r="AA230" s="145">
        <f>Z230*K230</f>
        <v>0</v>
      </c>
      <c r="AR230" s="18" t="s">
        <v>143</v>
      </c>
      <c r="AT230" s="18" t="s">
        <v>139</v>
      </c>
      <c r="AU230" s="18" t="s">
        <v>144</v>
      </c>
      <c r="AY230" s="18" t="s">
        <v>137</v>
      </c>
      <c r="BE230" s="146">
        <f>IF(U230="základná",N230,0)</f>
        <v>0</v>
      </c>
      <c r="BF230" s="146">
        <f>IF(U230="znížená",N230,0)</f>
        <v>0</v>
      </c>
      <c r="BG230" s="146">
        <f>IF(U230="zákl. prenesená",N230,0)</f>
        <v>0</v>
      </c>
      <c r="BH230" s="146">
        <f>IF(U230="zníž. prenesená",N230,0)</f>
        <v>0</v>
      </c>
      <c r="BI230" s="146">
        <f>IF(U230="nulová",N230,0)</f>
        <v>0</v>
      </c>
      <c r="BJ230" s="18" t="s">
        <v>144</v>
      </c>
      <c r="BK230" s="146">
        <f>ROUND(L230*K230,2)</f>
        <v>0</v>
      </c>
      <c r="BL230" s="18" t="s">
        <v>143</v>
      </c>
      <c r="BM230" s="18" t="s">
        <v>277</v>
      </c>
    </row>
    <row r="231" spans="2:65" s="1" customFormat="1" ht="38.25" customHeight="1">
      <c r="B231" s="137"/>
      <c r="C231" s="138" t="s">
        <v>286</v>
      </c>
      <c r="D231" s="138" t="s">
        <v>139</v>
      </c>
      <c r="E231" s="139" t="s">
        <v>407</v>
      </c>
      <c r="F231" s="192" t="s">
        <v>408</v>
      </c>
      <c r="G231" s="192"/>
      <c r="H231" s="192"/>
      <c r="I231" s="192"/>
      <c r="J231" s="140" t="s">
        <v>142</v>
      </c>
      <c r="K231" s="141">
        <v>1023</v>
      </c>
      <c r="L231" s="193"/>
      <c r="M231" s="193"/>
      <c r="N231" s="193">
        <f>ROUND(L231*K231,2)</f>
        <v>0</v>
      </c>
      <c r="O231" s="193"/>
      <c r="P231" s="193"/>
      <c r="Q231" s="193"/>
      <c r="R231" s="142"/>
      <c r="T231" s="143" t="s">
        <v>5</v>
      </c>
      <c r="U231" s="151" t="s">
        <v>38</v>
      </c>
      <c r="V231" s="152">
        <v>0</v>
      </c>
      <c r="W231" s="152">
        <f>V231*K231</f>
        <v>0</v>
      </c>
      <c r="X231" s="152">
        <v>2.1664711632453601E-4</v>
      </c>
      <c r="Y231" s="152">
        <f>X231*K231</f>
        <v>0.22163000000000033</v>
      </c>
      <c r="Z231" s="152">
        <v>0</v>
      </c>
      <c r="AA231" s="153">
        <f>Z231*K231</f>
        <v>0</v>
      </c>
      <c r="AR231" s="18" t="s">
        <v>143</v>
      </c>
      <c r="AT231" s="18" t="s">
        <v>139</v>
      </c>
      <c r="AU231" s="18" t="s">
        <v>144</v>
      </c>
      <c r="AY231" s="18" t="s">
        <v>137</v>
      </c>
      <c r="BE231" s="146">
        <f>IF(U231="základná",N231,0)</f>
        <v>0</v>
      </c>
      <c r="BF231" s="146">
        <f>IF(U231="znížená",N231,0)</f>
        <v>0</v>
      </c>
      <c r="BG231" s="146">
        <f>IF(U231="zákl. prenesená",N231,0)</f>
        <v>0</v>
      </c>
      <c r="BH231" s="146">
        <f>IF(U231="zníž. prenesená",N231,0)</f>
        <v>0</v>
      </c>
      <c r="BI231" s="146">
        <f>IF(U231="nulová",N231,0)</f>
        <v>0</v>
      </c>
      <c r="BJ231" s="18" t="s">
        <v>144</v>
      </c>
      <c r="BK231" s="146">
        <f>ROUND(L231*K231,2)</f>
        <v>0</v>
      </c>
      <c r="BL231" s="18" t="s">
        <v>143</v>
      </c>
      <c r="BM231" s="18" t="s">
        <v>343</v>
      </c>
    </row>
    <row r="232" spans="2:65" s="1" customFormat="1" ht="6.95" customHeight="1">
      <c r="B232" s="55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7"/>
    </row>
  </sheetData>
  <mergeCells count="349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7:Q107"/>
    <mergeCell ref="L109:Q109"/>
    <mergeCell ref="C115:Q115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4:I134"/>
    <mergeCell ref="L134:M134"/>
    <mergeCell ref="N134:Q134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L226:M226"/>
    <mergeCell ref="N226:Q226"/>
    <mergeCell ref="F228:I228"/>
    <mergeCell ref="L228:M228"/>
    <mergeCell ref="N228:Q228"/>
    <mergeCell ref="F230:I230"/>
    <mergeCell ref="L230:M230"/>
    <mergeCell ref="N230:Q230"/>
    <mergeCell ref="F222:I222"/>
    <mergeCell ref="L222:M222"/>
    <mergeCell ref="N222:Q222"/>
    <mergeCell ref="F223:I223"/>
    <mergeCell ref="L223:M223"/>
    <mergeCell ref="N223:Q223"/>
    <mergeCell ref="F225:I225"/>
    <mergeCell ref="L225:M225"/>
    <mergeCell ref="N225:Q225"/>
    <mergeCell ref="H1:K1"/>
    <mergeCell ref="S2:AC2"/>
    <mergeCell ref="F231:I231"/>
    <mergeCell ref="L231:M231"/>
    <mergeCell ref="N231:Q231"/>
    <mergeCell ref="N126:Q126"/>
    <mergeCell ref="N127:Q127"/>
    <mergeCell ref="N128:Q128"/>
    <mergeCell ref="N133:Q133"/>
    <mergeCell ref="N135:Q135"/>
    <mergeCell ref="N146:Q146"/>
    <mergeCell ref="N164:Q164"/>
    <mergeCell ref="N165:Q165"/>
    <mergeCell ref="N176:Q176"/>
    <mergeCell ref="N181:Q181"/>
    <mergeCell ref="N194:Q194"/>
    <mergeCell ref="N206:Q206"/>
    <mergeCell ref="N211:Q211"/>
    <mergeCell ref="N216:Q216"/>
    <mergeCell ref="N221:Q221"/>
    <mergeCell ref="N224:Q224"/>
    <mergeCell ref="N227:Q227"/>
    <mergeCell ref="N229:Q229"/>
    <mergeCell ref="F226:I226"/>
  </mergeCells>
  <hyperlinks>
    <hyperlink ref="F1:G1" location="C2" display="1) Krycí list rozpočtu"/>
    <hyperlink ref="H1:K1" location="C86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8"/>
  <sheetViews>
    <sheetView showGridLines="0" workbookViewId="0">
      <pane ySplit="1" topLeftCell="A177" activePane="bottomLeft" state="frozen"/>
      <selection pane="bottomLeft" activeCell="L119" sqref="L119:M1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91</v>
      </c>
      <c r="G1" s="13"/>
      <c r="H1" s="191" t="s">
        <v>92</v>
      </c>
      <c r="I1" s="191"/>
      <c r="J1" s="191"/>
      <c r="K1" s="191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56" t="s">
        <v>8</v>
      </c>
      <c r="T2" s="157"/>
      <c r="U2" s="157"/>
      <c r="V2" s="157"/>
      <c r="W2" s="157"/>
      <c r="X2" s="157"/>
      <c r="Y2" s="157"/>
      <c r="Z2" s="157"/>
      <c r="AA2" s="157"/>
      <c r="AB2" s="157"/>
      <c r="AC2" s="157"/>
      <c r="AT2" s="18" t="s">
        <v>83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>
      <c r="B4" s="22"/>
      <c r="C4" s="175" t="s">
        <v>96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16</v>
      </c>
      <c r="E6" s="24"/>
      <c r="F6" s="207" t="str">
        <f>'Rekapitulácia stavby'!K6</f>
        <v>Zlepšenie občianskej infraštruktúry Hromoš</v>
      </c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4"/>
      <c r="R6" s="23"/>
    </row>
    <row r="7" spans="1:66" s="1" customFormat="1" ht="32.85" customHeight="1">
      <c r="B7" s="31"/>
      <c r="C7" s="32"/>
      <c r="D7" s="27" t="s">
        <v>97</v>
      </c>
      <c r="E7" s="32"/>
      <c r="F7" s="189" t="s">
        <v>409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32"/>
      <c r="R7" s="33"/>
    </row>
    <row r="8" spans="1:66" s="1" customFormat="1" ht="14.45" customHeight="1">
      <c r="B8" s="31"/>
      <c r="C8" s="32"/>
      <c r="D8" s="28" t="s">
        <v>18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19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20</v>
      </c>
      <c r="E9" s="32"/>
      <c r="F9" s="26" t="s">
        <v>21</v>
      </c>
      <c r="G9" s="32"/>
      <c r="H9" s="32"/>
      <c r="I9" s="32"/>
      <c r="J9" s="32"/>
      <c r="K9" s="32"/>
      <c r="L9" s="32"/>
      <c r="M9" s="28" t="s">
        <v>22</v>
      </c>
      <c r="N9" s="32"/>
      <c r="O9" s="209" t="str">
        <f>'Rekapitulácia stavby'!AN8</f>
        <v>31. 7. 2017</v>
      </c>
      <c r="P9" s="20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24</v>
      </c>
      <c r="E11" s="32"/>
      <c r="F11" s="32"/>
      <c r="G11" s="32"/>
      <c r="H11" s="32"/>
      <c r="I11" s="32"/>
      <c r="J11" s="32"/>
      <c r="K11" s="32"/>
      <c r="L11" s="32"/>
      <c r="M11" s="28" t="s">
        <v>25</v>
      </c>
      <c r="N11" s="32"/>
      <c r="O11" s="188" t="s">
        <v>5</v>
      </c>
      <c r="P11" s="188"/>
      <c r="Q11" s="32"/>
      <c r="R11" s="33"/>
    </row>
    <row r="12" spans="1:66" s="1" customFormat="1" ht="18" customHeight="1">
      <c r="B12" s="31"/>
      <c r="C12" s="32"/>
      <c r="D12" s="32"/>
      <c r="E12" s="26" t="s">
        <v>21</v>
      </c>
      <c r="F12" s="32"/>
      <c r="G12" s="32"/>
      <c r="H12" s="32"/>
      <c r="I12" s="32"/>
      <c r="J12" s="32"/>
      <c r="K12" s="32"/>
      <c r="L12" s="32"/>
      <c r="M12" s="28" t="s">
        <v>26</v>
      </c>
      <c r="N12" s="32"/>
      <c r="O12" s="188" t="s">
        <v>5</v>
      </c>
      <c r="P12" s="188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27</v>
      </c>
      <c r="E14" s="32"/>
      <c r="F14" s="32"/>
      <c r="G14" s="32"/>
      <c r="H14" s="32"/>
      <c r="I14" s="32"/>
      <c r="J14" s="32"/>
      <c r="K14" s="32"/>
      <c r="L14" s="32"/>
      <c r="M14" s="28" t="s">
        <v>25</v>
      </c>
      <c r="N14" s="32"/>
      <c r="O14" s="188" t="s">
        <v>5</v>
      </c>
      <c r="P14" s="188"/>
      <c r="Q14" s="32"/>
      <c r="R14" s="33"/>
    </row>
    <row r="15" spans="1:66" s="1" customFormat="1" ht="18" customHeight="1">
      <c r="B15" s="31"/>
      <c r="C15" s="32"/>
      <c r="D15" s="32"/>
      <c r="E15" s="26" t="s">
        <v>21</v>
      </c>
      <c r="F15" s="32"/>
      <c r="G15" s="32"/>
      <c r="H15" s="32"/>
      <c r="I15" s="32"/>
      <c r="J15" s="32"/>
      <c r="K15" s="32"/>
      <c r="L15" s="32"/>
      <c r="M15" s="28" t="s">
        <v>26</v>
      </c>
      <c r="N15" s="32"/>
      <c r="O15" s="188" t="s">
        <v>5</v>
      </c>
      <c r="P15" s="188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28</v>
      </c>
      <c r="E17" s="32"/>
      <c r="F17" s="32"/>
      <c r="G17" s="32"/>
      <c r="H17" s="32"/>
      <c r="I17" s="32"/>
      <c r="J17" s="32"/>
      <c r="K17" s="32"/>
      <c r="L17" s="32"/>
      <c r="M17" s="28" t="s">
        <v>25</v>
      </c>
      <c r="N17" s="32"/>
      <c r="O17" s="188" t="s">
        <v>5</v>
      </c>
      <c r="P17" s="188"/>
      <c r="Q17" s="32"/>
      <c r="R17" s="33"/>
    </row>
    <row r="18" spans="2:18" s="1" customFormat="1" ht="18" customHeight="1">
      <c r="B18" s="31"/>
      <c r="C18" s="32"/>
      <c r="D18" s="32"/>
      <c r="E18" s="26" t="s">
        <v>21</v>
      </c>
      <c r="F18" s="32"/>
      <c r="G18" s="32"/>
      <c r="H18" s="32"/>
      <c r="I18" s="32"/>
      <c r="J18" s="32"/>
      <c r="K18" s="32"/>
      <c r="L18" s="32"/>
      <c r="M18" s="28" t="s">
        <v>26</v>
      </c>
      <c r="N18" s="32"/>
      <c r="O18" s="188" t="s">
        <v>5</v>
      </c>
      <c r="P18" s="188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30</v>
      </c>
      <c r="E20" s="32"/>
      <c r="F20" s="32"/>
      <c r="G20" s="32"/>
      <c r="H20" s="32"/>
      <c r="I20" s="32"/>
      <c r="J20" s="32"/>
      <c r="K20" s="32"/>
      <c r="L20" s="32"/>
      <c r="M20" s="28" t="s">
        <v>25</v>
      </c>
      <c r="N20" s="32"/>
      <c r="O20" s="188" t="s">
        <v>5</v>
      </c>
      <c r="P20" s="188"/>
      <c r="Q20" s="32"/>
      <c r="R20" s="33"/>
    </row>
    <row r="21" spans="2:18" s="1" customFormat="1" ht="18" customHeight="1">
      <c r="B21" s="31"/>
      <c r="C21" s="32"/>
      <c r="D21" s="32"/>
      <c r="E21" s="26" t="s">
        <v>21</v>
      </c>
      <c r="F21" s="32"/>
      <c r="G21" s="32"/>
      <c r="H21" s="32"/>
      <c r="I21" s="32"/>
      <c r="J21" s="32"/>
      <c r="K21" s="32"/>
      <c r="L21" s="32"/>
      <c r="M21" s="28" t="s">
        <v>26</v>
      </c>
      <c r="N21" s="32"/>
      <c r="O21" s="188" t="s">
        <v>5</v>
      </c>
      <c r="P21" s="188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31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90" t="s">
        <v>5</v>
      </c>
      <c r="F24" s="190"/>
      <c r="G24" s="190"/>
      <c r="H24" s="190"/>
      <c r="I24" s="190"/>
      <c r="J24" s="190"/>
      <c r="K24" s="190"/>
      <c r="L24" s="190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99</v>
      </c>
      <c r="E27" s="32"/>
      <c r="F27" s="32"/>
      <c r="G27" s="32"/>
      <c r="H27" s="32"/>
      <c r="I27" s="32"/>
      <c r="J27" s="32"/>
      <c r="K27" s="32"/>
      <c r="L27" s="32"/>
      <c r="M27" s="182">
        <f>N88</f>
        <v>0</v>
      </c>
      <c r="N27" s="182"/>
      <c r="O27" s="182"/>
      <c r="P27" s="182"/>
      <c r="Q27" s="32"/>
      <c r="R27" s="33"/>
    </row>
    <row r="28" spans="2:18" s="1" customFormat="1" ht="14.45" customHeight="1">
      <c r="B28" s="31"/>
      <c r="C28" s="32"/>
      <c r="D28" s="30" t="s">
        <v>100</v>
      </c>
      <c r="E28" s="32"/>
      <c r="F28" s="32"/>
      <c r="G28" s="32"/>
      <c r="H28" s="32"/>
      <c r="I28" s="32"/>
      <c r="J28" s="32"/>
      <c r="K28" s="32"/>
      <c r="L28" s="32"/>
      <c r="M28" s="182">
        <f>N97</f>
        <v>0</v>
      </c>
      <c r="N28" s="182"/>
      <c r="O28" s="182"/>
      <c r="P28" s="18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34</v>
      </c>
      <c r="E30" s="32"/>
      <c r="F30" s="32"/>
      <c r="G30" s="32"/>
      <c r="H30" s="32"/>
      <c r="I30" s="32"/>
      <c r="J30" s="32"/>
      <c r="K30" s="32"/>
      <c r="L30" s="32"/>
      <c r="M30" s="222">
        <f>ROUND(M27+M28,2)</f>
        <v>0</v>
      </c>
      <c r="N30" s="206"/>
      <c r="O30" s="206"/>
      <c r="P30" s="206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35</v>
      </c>
      <c r="E32" s="38" t="s">
        <v>36</v>
      </c>
      <c r="F32" s="39">
        <v>0.2</v>
      </c>
      <c r="G32" s="104" t="s">
        <v>37</v>
      </c>
      <c r="H32" s="219">
        <f>ROUND((SUM(BE97:BE98)+SUM(BE116:BE187)), 2)</f>
        <v>0</v>
      </c>
      <c r="I32" s="206"/>
      <c r="J32" s="206"/>
      <c r="K32" s="32"/>
      <c r="L32" s="32"/>
      <c r="M32" s="219">
        <f>ROUND(ROUND((SUM(BE97:BE98)+SUM(BE116:BE187)), 2)*F32, 2)</f>
        <v>0</v>
      </c>
      <c r="N32" s="206"/>
      <c r="O32" s="206"/>
      <c r="P32" s="206"/>
      <c r="Q32" s="32"/>
      <c r="R32" s="33"/>
    </row>
    <row r="33" spans="2:18" s="1" customFormat="1" ht="14.45" customHeight="1">
      <c r="B33" s="31"/>
      <c r="C33" s="32"/>
      <c r="D33" s="32"/>
      <c r="E33" s="38" t="s">
        <v>38</v>
      </c>
      <c r="F33" s="39">
        <v>0.2</v>
      </c>
      <c r="G33" s="104" t="s">
        <v>37</v>
      </c>
      <c r="H33" s="219">
        <f>ROUND((SUM(BF97:BF98)+SUM(BF116:BF187)), 2)</f>
        <v>0</v>
      </c>
      <c r="I33" s="206"/>
      <c r="J33" s="206"/>
      <c r="K33" s="32"/>
      <c r="L33" s="32"/>
      <c r="M33" s="219">
        <f>ROUND(ROUND((SUM(BF97:BF98)+SUM(BF116:BF187)), 2)*F33, 2)</f>
        <v>0</v>
      </c>
      <c r="N33" s="206"/>
      <c r="O33" s="206"/>
      <c r="P33" s="206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39</v>
      </c>
      <c r="F34" s="39">
        <v>0.2</v>
      </c>
      <c r="G34" s="104" t="s">
        <v>37</v>
      </c>
      <c r="H34" s="219">
        <f>ROUND((SUM(BG97:BG98)+SUM(BG116:BG187)), 2)</f>
        <v>0</v>
      </c>
      <c r="I34" s="206"/>
      <c r="J34" s="206"/>
      <c r="K34" s="32"/>
      <c r="L34" s="32"/>
      <c r="M34" s="219">
        <v>0</v>
      </c>
      <c r="N34" s="206"/>
      <c r="O34" s="206"/>
      <c r="P34" s="206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40</v>
      </c>
      <c r="F35" s="39">
        <v>0.2</v>
      </c>
      <c r="G35" s="104" t="s">
        <v>37</v>
      </c>
      <c r="H35" s="219">
        <f>ROUND((SUM(BH97:BH98)+SUM(BH116:BH187)), 2)</f>
        <v>0</v>
      </c>
      <c r="I35" s="206"/>
      <c r="J35" s="206"/>
      <c r="K35" s="32"/>
      <c r="L35" s="32"/>
      <c r="M35" s="219">
        <v>0</v>
      </c>
      <c r="N35" s="206"/>
      <c r="O35" s="206"/>
      <c r="P35" s="206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41</v>
      </c>
      <c r="F36" s="39">
        <v>0</v>
      </c>
      <c r="G36" s="104" t="s">
        <v>37</v>
      </c>
      <c r="H36" s="219">
        <f>ROUND((SUM(BI97:BI98)+SUM(BI116:BI187)), 2)</f>
        <v>0</v>
      </c>
      <c r="I36" s="206"/>
      <c r="J36" s="206"/>
      <c r="K36" s="32"/>
      <c r="L36" s="32"/>
      <c r="M36" s="219">
        <v>0</v>
      </c>
      <c r="N36" s="206"/>
      <c r="O36" s="206"/>
      <c r="P36" s="206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42</v>
      </c>
      <c r="E38" s="71"/>
      <c r="F38" s="71"/>
      <c r="G38" s="106" t="s">
        <v>43</v>
      </c>
      <c r="H38" s="107" t="s">
        <v>44</v>
      </c>
      <c r="I38" s="71"/>
      <c r="J38" s="71"/>
      <c r="K38" s="71"/>
      <c r="L38" s="220">
        <f>SUM(M30:M36)</f>
        <v>0</v>
      </c>
      <c r="M38" s="220"/>
      <c r="N38" s="220"/>
      <c r="O38" s="220"/>
      <c r="P38" s="221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45</v>
      </c>
      <c r="E50" s="47"/>
      <c r="F50" s="47"/>
      <c r="G50" s="47"/>
      <c r="H50" s="48"/>
      <c r="I50" s="32"/>
      <c r="J50" s="46" t="s">
        <v>46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47</v>
      </c>
      <c r="E59" s="52"/>
      <c r="F59" s="52"/>
      <c r="G59" s="53" t="s">
        <v>48</v>
      </c>
      <c r="H59" s="54"/>
      <c r="I59" s="32"/>
      <c r="J59" s="51" t="s">
        <v>47</v>
      </c>
      <c r="K59" s="52"/>
      <c r="L59" s="52"/>
      <c r="M59" s="52"/>
      <c r="N59" s="53" t="s">
        <v>48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49</v>
      </c>
      <c r="E61" s="47"/>
      <c r="F61" s="47"/>
      <c r="G61" s="47"/>
      <c r="H61" s="48"/>
      <c r="I61" s="32"/>
      <c r="J61" s="46" t="s">
        <v>50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47</v>
      </c>
      <c r="E70" s="52"/>
      <c r="F70" s="52"/>
      <c r="G70" s="53" t="s">
        <v>48</v>
      </c>
      <c r="H70" s="54"/>
      <c r="I70" s="32"/>
      <c r="J70" s="51" t="s">
        <v>47</v>
      </c>
      <c r="K70" s="52"/>
      <c r="L70" s="52"/>
      <c r="M70" s="52"/>
      <c r="N70" s="53" t="s">
        <v>48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75" t="s">
        <v>101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16</v>
      </c>
      <c r="D78" s="32"/>
      <c r="E78" s="32"/>
      <c r="F78" s="207" t="str">
        <f>F6</f>
        <v>Zlepšenie občianskej infraštruktúry Hromoš</v>
      </c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32"/>
      <c r="R78" s="33"/>
    </row>
    <row r="79" spans="2:18" s="1" customFormat="1" ht="36.950000000000003" customHeight="1">
      <c r="B79" s="31"/>
      <c r="C79" s="65" t="s">
        <v>97</v>
      </c>
      <c r="D79" s="32"/>
      <c r="E79" s="32"/>
      <c r="F79" s="177" t="str">
        <f>F7</f>
        <v>02 - Ústredné vykurovanie</v>
      </c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20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22</v>
      </c>
      <c r="L81" s="32"/>
      <c r="M81" s="209" t="str">
        <f>IF(O9="","",O9)</f>
        <v>31. 7. 2017</v>
      </c>
      <c r="N81" s="209"/>
      <c r="O81" s="209"/>
      <c r="P81" s="20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24</v>
      </c>
      <c r="D83" s="32"/>
      <c r="E83" s="32"/>
      <c r="F83" s="26" t="str">
        <f>E12</f>
        <v xml:space="preserve"> </v>
      </c>
      <c r="G83" s="32"/>
      <c r="H83" s="32"/>
      <c r="I83" s="32"/>
      <c r="J83" s="32"/>
      <c r="K83" s="28" t="s">
        <v>28</v>
      </c>
      <c r="L83" s="32"/>
      <c r="M83" s="188" t="str">
        <f>E18</f>
        <v xml:space="preserve"> </v>
      </c>
      <c r="N83" s="188"/>
      <c r="O83" s="188"/>
      <c r="P83" s="188"/>
      <c r="Q83" s="188"/>
      <c r="R83" s="33"/>
    </row>
    <row r="84" spans="2:47" s="1" customFormat="1" ht="14.45" customHeight="1">
      <c r="B84" s="31"/>
      <c r="C84" s="28" t="s">
        <v>27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30</v>
      </c>
      <c r="L84" s="32"/>
      <c r="M84" s="188" t="str">
        <f>E21</f>
        <v xml:space="preserve"> </v>
      </c>
      <c r="N84" s="188"/>
      <c r="O84" s="188"/>
      <c r="P84" s="188"/>
      <c r="Q84" s="188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17" t="s">
        <v>102</v>
      </c>
      <c r="D86" s="218"/>
      <c r="E86" s="218"/>
      <c r="F86" s="218"/>
      <c r="G86" s="218"/>
      <c r="H86" s="100"/>
      <c r="I86" s="100"/>
      <c r="J86" s="100"/>
      <c r="K86" s="100"/>
      <c r="L86" s="100"/>
      <c r="M86" s="100"/>
      <c r="N86" s="217" t="s">
        <v>103</v>
      </c>
      <c r="O86" s="218"/>
      <c r="P86" s="218"/>
      <c r="Q86" s="218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104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54">
        <f>N116</f>
        <v>0</v>
      </c>
      <c r="O88" s="214"/>
      <c r="P88" s="214"/>
      <c r="Q88" s="214"/>
      <c r="R88" s="33"/>
      <c r="AU88" s="18" t="s">
        <v>105</v>
      </c>
    </row>
    <row r="89" spans="2:47" s="6" customFormat="1" ht="24.95" customHeight="1">
      <c r="B89" s="109"/>
      <c r="C89" s="110"/>
      <c r="D89" s="111" t="s">
        <v>410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97">
        <f>N117</f>
        <v>0</v>
      </c>
      <c r="O89" s="216"/>
      <c r="P89" s="216"/>
      <c r="Q89" s="216"/>
      <c r="R89" s="112"/>
    </row>
    <row r="90" spans="2:47" s="7" customFormat="1" ht="19.899999999999999" customHeight="1">
      <c r="B90" s="113"/>
      <c r="C90" s="114"/>
      <c r="D90" s="115" t="s">
        <v>411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2">
        <f>N118</f>
        <v>0</v>
      </c>
      <c r="O90" s="213"/>
      <c r="P90" s="213"/>
      <c r="Q90" s="213"/>
      <c r="R90" s="116"/>
    </row>
    <row r="91" spans="2:47" s="7" customFormat="1" ht="19.899999999999999" customHeight="1">
      <c r="B91" s="113"/>
      <c r="C91" s="114"/>
      <c r="D91" s="115" t="s">
        <v>412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2">
        <f>N126</f>
        <v>0</v>
      </c>
      <c r="O91" s="213"/>
      <c r="P91" s="213"/>
      <c r="Q91" s="213"/>
      <c r="R91" s="116"/>
    </row>
    <row r="92" spans="2:47" s="7" customFormat="1" ht="19.899999999999999" customHeight="1">
      <c r="B92" s="113"/>
      <c r="C92" s="114"/>
      <c r="D92" s="115" t="s">
        <v>413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2">
        <f>N134</f>
        <v>0</v>
      </c>
      <c r="O92" s="213"/>
      <c r="P92" s="213"/>
      <c r="Q92" s="213"/>
      <c r="R92" s="116"/>
    </row>
    <row r="93" spans="2:47" s="7" customFormat="1" ht="19.899999999999999" customHeight="1">
      <c r="B93" s="113"/>
      <c r="C93" s="114"/>
      <c r="D93" s="115" t="s">
        <v>414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2">
        <f>N143</f>
        <v>0</v>
      </c>
      <c r="O93" s="213"/>
      <c r="P93" s="213"/>
      <c r="Q93" s="213"/>
      <c r="R93" s="116"/>
    </row>
    <row r="94" spans="2:47" s="7" customFormat="1" ht="19.899999999999999" customHeight="1">
      <c r="B94" s="113"/>
      <c r="C94" s="114"/>
      <c r="D94" s="115" t="s">
        <v>415</v>
      </c>
      <c r="E94" s="114"/>
      <c r="F94" s="114"/>
      <c r="G94" s="114"/>
      <c r="H94" s="114"/>
      <c r="I94" s="114"/>
      <c r="J94" s="114"/>
      <c r="K94" s="114"/>
      <c r="L94" s="114"/>
      <c r="M94" s="114"/>
      <c r="N94" s="212">
        <f>N159</f>
        <v>0</v>
      </c>
      <c r="O94" s="213"/>
      <c r="P94" s="213"/>
      <c r="Q94" s="213"/>
      <c r="R94" s="116"/>
    </row>
    <row r="95" spans="2:47" s="7" customFormat="1" ht="19.899999999999999" customHeight="1">
      <c r="B95" s="113"/>
      <c r="C95" s="114"/>
      <c r="D95" s="115" t="s">
        <v>416</v>
      </c>
      <c r="E95" s="114"/>
      <c r="F95" s="114"/>
      <c r="G95" s="114"/>
      <c r="H95" s="114"/>
      <c r="I95" s="114"/>
      <c r="J95" s="114"/>
      <c r="K95" s="114"/>
      <c r="L95" s="114"/>
      <c r="M95" s="114"/>
      <c r="N95" s="212">
        <f>N185</f>
        <v>0</v>
      </c>
      <c r="O95" s="213"/>
      <c r="P95" s="213"/>
      <c r="Q95" s="213"/>
      <c r="R95" s="116"/>
    </row>
    <row r="96" spans="2:47" s="1" customFormat="1" ht="21.75" customHeight="1"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3"/>
    </row>
    <row r="97" spans="2:21" s="1" customFormat="1" ht="29.25" customHeight="1">
      <c r="B97" s="31"/>
      <c r="C97" s="108" t="s">
        <v>123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214">
        <v>0</v>
      </c>
      <c r="O97" s="215"/>
      <c r="P97" s="215"/>
      <c r="Q97" s="215"/>
      <c r="R97" s="33"/>
      <c r="T97" s="117"/>
      <c r="U97" s="118" t="s">
        <v>35</v>
      </c>
    </row>
    <row r="98" spans="2:21" s="1" customFormat="1" ht="18" customHeight="1"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3"/>
    </row>
    <row r="99" spans="2:21" s="1" customFormat="1" ht="29.25" customHeight="1">
      <c r="B99" s="31"/>
      <c r="C99" s="99" t="s">
        <v>90</v>
      </c>
      <c r="D99" s="100"/>
      <c r="E99" s="100"/>
      <c r="F99" s="100"/>
      <c r="G99" s="100"/>
      <c r="H99" s="100"/>
      <c r="I99" s="100"/>
      <c r="J99" s="100"/>
      <c r="K99" s="100"/>
      <c r="L99" s="155">
        <f>ROUND(SUM(N88+N97),2)</f>
        <v>0</v>
      </c>
      <c r="M99" s="155"/>
      <c r="N99" s="155"/>
      <c r="O99" s="155"/>
      <c r="P99" s="155"/>
      <c r="Q99" s="155"/>
      <c r="R99" s="33"/>
    </row>
    <row r="100" spans="2:21" s="1" customFormat="1" ht="6.95" customHeight="1"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7"/>
    </row>
    <row r="104" spans="2:21" s="1" customFormat="1" ht="6.95" customHeight="1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60"/>
    </row>
    <row r="105" spans="2:21" s="1" customFormat="1" ht="36.950000000000003" customHeight="1">
      <c r="B105" s="31"/>
      <c r="C105" s="175" t="s">
        <v>778</v>
      </c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33"/>
    </row>
    <row r="106" spans="2:21" s="1" customFormat="1" ht="6.95" customHeight="1"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2:21" s="1" customFormat="1" ht="30" customHeight="1">
      <c r="B107" s="31"/>
      <c r="C107" s="28" t="s">
        <v>16</v>
      </c>
      <c r="D107" s="32"/>
      <c r="E107" s="32"/>
      <c r="F107" s="207" t="str">
        <f>F6</f>
        <v>Zlepšenie občianskej infraštruktúry Hromoš</v>
      </c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32"/>
      <c r="R107" s="33"/>
    </row>
    <row r="108" spans="2:21" s="1" customFormat="1" ht="36.950000000000003" customHeight="1">
      <c r="B108" s="31"/>
      <c r="C108" s="65" t="s">
        <v>97</v>
      </c>
      <c r="D108" s="32"/>
      <c r="E108" s="32"/>
      <c r="F108" s="177" t="str">
        <f>F7</f>
        <v>02 - Ústredné vykurovanie</v>
      </c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32"/>
      <c r="R108" s="33"/>
    </row>
    <row r="109" spans="2:21" s="1" customFormat="1" ht="6.95" customHeight="1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21" s="1" customFormat="1" ht="18" customHeight="1">
      <c r="B110" s="31"/>
      <c r="C110" s="28" t="s">
        <v>20</v>
      </c>
      <c r="D110" s="32"/>
      <c r="E110" s="32"/>
      <c r="F110" s="26" t="str">
        <f>F9</f>
        <v xml:space="preserve"> </v>
      </c>
      <c r="G110" s="32"/>
      <c r="H110" s="32"/>
      <c r="I110" s="32"/>
      <c r="J110" s="32"/>
      <c r="K110" s="28" t="s">
        <v>22</v>
      </c>
      <c r="L110" s="32"/>
      <c r="M110" s="209" t="str">
        <f>IF(O9="","",O9)</f>
        <v>31. 7. 2017</v>
      </c>
      <c r="N110" s="209"/>
      <c r="O110" s="209"/>
      <c r="P110" s="209"/>
      <c r="Q110" s="32"/>
      <c r="R110" s="33"/>
    </row>
    <row r="111" spans="2:21" s="1" customFormat="1" ht="6.9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15">
      <c r="B112" s="31"/>
      <c r="C112" s="28" t="s">
        <v>24</v>
      </c>
      <c r="D112" s="32"/>
      <c r="E112" s="32"/>
      <c r="F112" s="26" t="str">
        <f>E12</f>
        <v xml:space="preserve"> </v>
      </c>
      <c r="G112" s="32"/>
      <c r="H112" s="32"/>
      <c r="I112" s="32"/>
      <c r="J112" s="32"/>
      <c r="K112" s="28" t="s">
        <v>28</v>
      </c>
      <c r="L112" s="32"/>
      <c r="M112" s="188" t="str">
        <f>E18</f>
        <v xml:space="preserve"> </v>
      </c>
      <c r="N112" s="188"/>
      <c r="O112" s="188"/>
      <c r="P112" s="188"/>
      <c r="Q112" s="188"/>
      <c r="R112" s="33"/>
    </row>
    <row r="113" spans="2:65" s="1" customFormat="1" ht="14.45" customHeight="1">
      <c r="B113" s="31"/>
      <c r="C113" s="28" t="s">
        <v>27</v>
      </c>
      <c r="D113" s="32"/>
      <c r="E113" s="32"/>
      <c r="F113" s="26" t="str">
        <f>IF(E15="","",E15)</f>
        <v xml:space="preserve"> </v>
      </c>
      <c r="G113" s="32"/>
      <c r="H113" s="32"/>
      <c r="I113" s="32"/>
      <c r="J113" s="32"/>
      <c r="K113" s="28" t="s">
        <v>30</v>
      </c>
      <c r="L113" s="32"/>
      <c r="M113" s="188" t="str">
        <f>E21</f>
        <v xml:space="preserve"> </v>
      </c>
      <c r="N113" s="188"/>
      <c r="O113" s="188"/>
      <c r="P113" s="188"/>
      <c r="Q113" s="188"/>
      <c r="R113" s="33"/>
    </row>
    <row r="114" spans="2:65" s="1" customFormat="1" ht="10.35" customHeight="1"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2:65" s="8" customFormat="1" ht="29.25" customHeight="1">
      <c r="B115" s="119"/>
      <c r="C115" s="120" t="s">
        <v>124</v>
      </c>
      <c r="D115" s="121" t="s">
        <v>125</v>
      </c>
      <c r="E115" s="121" t="s">
        <v>53</v>
      </c>
      <c r="F115" s="210" t="s">
        <v>126</v>
      </c>
      <c r="G115" s="210"/>
      <c r="H115" s="210"/>
      <c r="I115" s="210"/>
      <c r="J115" s="121" t="s">
        <v>127</v>
      </c>
      <c r="K115" s="121" t="s">
        <v>128</v>
      </c>
      <c r="L115" s="210" t="s">
        <v>129</v>
      </c>
      <c r="M115" s="210"/>
      <c r="N115" s="210" t="s">
        <v>103</v>
      </c>
      <c r="O115" s="210"/>
      <c r="P115" s="210"/>
      <c r="Q115" s="211"/>
      <c r="R115" s="122"/>
      <c r="T115" s="72" t="s">
        <v>130</v>
      </c>
      <c r="U115" s="73" t="s">
        <v>35</v>
      </c>
      <c r="V115" s="73" t="s">
        <v>131</v>
      </c>
      <c r="W115" s="73" t="s">
        <v>132</v>
      </c>
      <c r="X115" s="73" t="s">
        <v>133</v>
      </c>
      <c r="Y115" s="73" t="s">
        <v>134</v>
      </c>
      <c r="Z115" s="73" t="s">
        <v>135</v>
      </c>
      <c r="AA115" s="74" t="s">
        <v>136</v>
      </c>
    </row>
    <row r="116" spans="2:65" s="1" customFormat="1" ht="29.25" customHeight="1">
      <c r="B116" s="31"/>
      <c r="C116" s="76" t="s">
        <v>99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194">
        <f>BK116</f>
        <v>0</v>
      </c>
      <c r="O116" s="195"/>
      <c r="P116" s="195"/>
      <c r="Q116" s="195"/>
      <c r="R116" s="33"/>
      <c r="T116" s="75"/>
      <c r="U116" s="47"/>
      <c r="V116" s="47"/>
      <c r="W116" s="123">
        <f>W117</f>
        <v>265.45133999999996</v>
      </c>
      <c r="X116" s="47"/>
      <c r="Y116" s="123">
        <f>Y117</f>
        <v>2.4935284000000002</v>
      </c>
      <c r="Z116" s="47"/>
      <c r="AA116" s="124">
        <f>AA117</f>
        <v>0</v>
      </c>
      <c r="AT116" s="18" t="s">
        <v>70</v>
      </c>
      <c r="AU116" s="18" t="s">
        <v>105</v>
      </c>
      <c r="BK116" s="125">
        <f>BK117</f>
        <v>0</v>
      </c>
    </row>
    <row r="117" spans="2:65" s="9" customFormat="1" ht="37.35" customHeight="1">
      <c r="B117" s="126"/>
      <c r="C117" s="127"/>
      <c r="D117" s="128" t="s">
        <v>410</v>
      </c>
      <c r="E117" s="128"/>
      <c r="F117" s="128"/>
      <c r="G117" s="128"/>
      <c r="H117" s="128"/>
      <c r="I117" s="128"/>
      <c r="J117" s="128"/>
      <c r="K117" s="128"/>
      <c r="L117" s="128"/>
      <c r="M117" s="128"/>
      <c r="N117" s="196">
        <f>BK117</f>
        <v>0</v>
      </c>
      <c r="O117" s="197"/>
      <c r="P117" s="197"/>
      <c r="Q117" s="197"/>
      <c r="R117" s="129"/>
      <c r="T117" s="130"/>
      <c r="U117" s="127"/>
      <c r="V117" s="127"/>
      <c r="W117" s="131">
        <f>W118+W126+W134+W143+W159+W185</f>
        <v>265.45133999999996</v>
      </c>
      <c r="X117" s="127"/>
      <c r="Y117" s="131">
        <f>Y118+Y126+Y134+Y143+Y159+Y185</f>
        <v>2.4935284000000002</v>
      </c>
      <c r="Z117" s="127"/>
      <c r="AA117" s="132">
        <f>AA118+AA126+AA134+AA143+AA159+AA185</f>
        <v>0</v>
      </c>
      <c r="AR117" s="133" t="s">
        <v>71</v>
      </c>
      <c r="AT117" s="134" t="s">
        <v>70</v>
      </c>
      <c r="AU117" s="134" t="s">
        <v>71</v>
      </c>
      <c r="AY117" s="133" t="s">
        <v>137</v>
      </c>
      <c r="BK117" s="135">
        <f>BK118+BK126+BK134+BK143+BK159+BK185</f>
        <v>0</v>
      </c>
    </row>
    <row r="118" spans="2:65" s="9" customFormat="1" ht="19.899999999999999" customHeight="1">
      <c r="B118" s="126"/>
      <c r="C118" s="127"/>
      <c r="D118" s="136" t="s">
        <v>411</v>
      </c>
      <c r="E118" s="136"/>
      <c r="F118" s="136"/>
      <c r="G118" s="136"/>
      <c r="H118" s="136"/>
      <c r="I118" s="136"/>
      <c r="J118" s="136"/>
      <c r="K118" s="136"/>
      <c r="L118" s="136"/>
      <c r="M118" s="136"/>
      <c r="N118" s="198">
        <f>BK118</f>
        <v>0</v>
      </c>
      <c r="O118" s="199"/>
      <c r="P118" s="199"/>
      <c r="Q118" s="199"/>
      <c r="R118" s="129"/>
      <c r="T118" s="130"/>
      <c r="U118" s="127"/>
      <c r="V118" s="127"/>
      <c r="W118" s="131">
        <f>SUM(W119:W125)</f>
        <v>57.23960000000001</v>
      </c>
      <c r="X118" s="127"/>
      <c r="Y118" s="131">
        <f>SUM(Y119:Y125)</f>
        <v>2.9798399999999999E-2</v>
      </c>
      <c r="Z118" s="127"/>
      <c r="AA118" s="132">
        <f>SUM(AA119:AA125)</f>
        <v>0</v>
      </c>
      <c r="AR118" s="133" t="s">
        <v>71</v>
      </c>
      <c r="AT118" s="134" t="s">
        <v>70</v>
      </c>
      <c r="AU118" s="134" t="s">
        <v>79</v>
      </c>
      <c r="AY118" s="133" t="s">
        <v>137</v>
      </c>
      <c r="BK118" s="135">
        <f>SUM(BK119:BK125)</f>
        <v>0</v>
      </c>
    </row>
    <row r="119" spans="2:65" s="1" customFormat="1" ht="25.5" customHeight="1">
      <c r="B119" s="137"/>
      <c r="C119" s="138" t="s">
        <v>79</v>
      </c>
      <c r="D119" s="138" t="s">
        <v>139</v>
      </c>
      <c r="E119" s="139" t="s">
        <v>417</v>
      </c>
      <c r="F119" s="192" t="s">
        <v>418</v>
      </c>
      <c r="G119" s="192"/>
      <c r="H119" s="192"/>
      <c r="I119" s="192"/>
      <c r="J119" s="140" t="s">
        <v>155</v>
      </c>
      <c r="K119" s="141">
        <v>404</v>
      </c>
      <c r="L119" s="193"/>
      <c r="M119" s="193"/>
      <c r="N119" s="193">
        <f t="shared" ref="N119:N125" si="0">ROUND(L119*K119,2)</f>
        <v>0</v>
      </c>
      <c r="O119" s="193"/>
      <c r="P119" s="193"/>
      <c r="Q119" s="193"/>
      <c r="R119" s="142"/>
      <c r="T119" s="143" t="s">
        <v>5</v>
      </c>
      <c r="U119" s="40" t="s">
        <v>38</v>
      </c>
      <c r="V119" s="144">
        <v>0.13936000000000001</v>
      </c>
      <c r="W119" s="144">
        <f t="shared" ref="W119:W125" si="1">V119*K119</f>
        <v>56.301440000000007</v>
      </c>
      <c r="X119" s="144">
        <v>4.0000000000000003E-5</v>
      </c>
      <c r="Y119" s="144">
        <f t="shared" ref="Y119:Y125" si="2">X119*K119</f>
        <v>1.6160000000000001E-2</v>
      </c>
      <c r="Z119" s="144">
        <v>0</v>
      </c>
      <c r="AA119" s="145">
        <f t="shared" ref="AA119:AA125" si="3">Z119*K119</f>
        <v>0</v>
      </c>
      <c r="AR119" s="18" t="s">
        <v>205</v>
      </c>
      <c r="AT119" s="18" t="s">
        <v>139</v>
      </c>
      <c r="AU119" s="18" t="s">
        <v>144</v>
      </c>
      <c r="AY119" s="18" t="s">
        <v>137</v>
      </c>
      <c r="BE119" s="146">
        <f t="shared" ref="BE119:BE125" si="4">IF(U119="základná",N119,0)</f>
        <v>0</v>
      </c>
      <c r="BF119" s="146">
        <f t="shared" ref="BF119:BF125" si="5">IF(U119="znížená",N119,0)</f>
        <v>0</v>
      </c>
      <c r="BG119" s="146">
        <f t="shared" ref="BG119:BG125" si="6">IF(U119="zákl. prenesená",N119,0)</f>
        <v>0</v>
      </c>
      <c r="BH119" s="146">
        <f t="shared" ref="BH119:BH125" si="7">IF(U119="zníž. prenesená",N119,0)</f>
        <v>0</v>
      </c>
      <c r="BI119" s="146">
        <f t="shared" ref="BI119:BI125" si="8">IF(U119="nulová",N119,0)</f>
        <v>0</v>
      </c>
      <c r="BJ119" s="18" t="s">
        <v>144</v>
      </c>
      <c r="BK119" s="146">
        <f t="shared" ref="BK119:BK125" si="9">ROUND(L119*K119,2)</f>
        <v>0</v>
      </c>
      <c r="BL119" s="18" t="s">
        <v>205</v>
      </c>
      <c r="BM119" s="18" t="s">
        <v>419</v>
      </c>
    </row>
    <row r="120" spans="2:65" s="1" customFormat="1" ht="25.5" customHeight="1">
      <c r="B120" s="137"/>
      <c r="C120" s="147" t="s">
        <v>144</v>
      </c>
      <c r="D120" s="147" t="s">
        <v>195</v>
      </c>
      <c r="E120" s="148" t="s">
        <v>420</v>
      </c>
      <c r="F120" s="204" t="s">
        <v>421</v>
      </c>
      <c r="G120" s="204"/>
      <c r="H120" s="204"/>
      <c r="I120" s="204"/>
      <c r="J120" s="149" t="s">
        <v>155</v>
      </c>
      <c r="K120" s="150">
        <v>64</v>
      </c>
      <c r="L120" s="205"/>
      <c r="M120" s="205"/>
      <c r="N120" s="205">
        <f t="shared" si="0"/>
        <v>0</v>
      </c>
      <c r="O120" s="193"/>
      <c r="P120" s="193"/>
      <c r="Q120" s="193"/>
      <c r="R120" s="142"/>
      <c r="T120" s="143" t="s">
        <v>5</v>
      </c>
      <c r="U120" s="40" t="s">
        <v>38</v>
      </c>
      <c r="V120" s="144">
        <v>0</v>
      </c>
      <c r="W120" s="144">
        <f t="shared" si="1"/>
        <v>0</v>
      </c>
      <c r="X120" s="144">
        <v>2.8E-5</v>
      </c>
      <c r="Y120" s="144">
        <f t="shared" si="2"/>
        <v>1.792E-3</v>
      </c>
      <c r="Z120" s="144">
        <v>0</v>
      </c>
      <c r="AA120" s="145">
        <f t="shared" si="3"/>
        <v>0</v>
      </c>
      <c r="AR120" s="18" t="s">
        <v>257</v>
      </c>
      <c r="AT120" s="18" t="s">
        <v>195</v>
      </c>
      <c r="AU120" s="18" t="s">
        <v>144</v>
      </c>
      <c r="AY120" s="18" t="s">
        <v>137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8" t="s">
        <v>144</v>
      </c>
      <c r="BK120" s="146">
        <f t="shared" si="9"/>
        <v>0</v>
      </c>
      <c r="BL120" s="18" t="s">
        <v>205</v>
      </c>
      <c r="BM120" s="18" t="s">
        <v>422</v>
      </c>
    </row>
    <row r="121" spans="2:65" s="1" customFormat="1" ht="25.5" customHeight="1">
      <c r="B121" s="137"/>
      <c r="C121" s="147" t="s">
        <v>151</v>
      </c>
      <c r="D121" s="147" t="s">
        <v>195</v>
      </c>
      <c r="E121" s="148" t="s">
        <v>423</v>
      </c>
      <c r="F121" s="204" t="s">
        <v>424</v>
      </c>
      <c r="G121" s="204"/>
      <c r="H121" s="204"/>
      <c r="I121" s="204"/>
      <c r="J121" s="149" t="s">
        <v>155</v>
      </c>
      <c r="K121" s="150">
        <v>216</v>
      </c>
      <c r="L121" s="205"/>
      <c r="M121" s="205"/>
      <c r="N121" s="205">
        <f t="shared" si="0"/>
        <v>0</v>
      </c>
      <c r="O121" s="193"/>
      <c r="P121" s="193"/>
      <c r="Q121" s="193"/>
      <c r="R121" s="142"/>
      <c r="T121" s="143" t="s">
        <v>5</v>
      </c>
      <c r="U121" s="40" t="s">
        <v>38</v>
      </c>
      <c r="V121" s="144">
        <v>0</v>
      </c>
      <c r="W121" s="144">
        <f t="shared" si="1"/>
        <v>0</v>
      </c>
      <c r="X121" s="144">
        <v>2.0000000000000002E-5</v>
      </c>
      <c r="Y121" s="144">
        <f t="shared" si="2"/>
        <v>4.3200000000000001E-3</v>
      </c>
      <c r="Z121" s="144">
        <v>0</v>
      </c>
      <c r="AA121" s="145">
        <f t="shared" si="3"/>
        <v>0</v>
      </c>
      <c r="AR121" s="18" t="s">
        <v>257</v>
      </c>
      <c r="AT121" s="18" t="s">
        <v>195</v>
      </c>
      <c r="AU121" s="18" t="s">
        <v>144</v>
      </c>
      <c r="AY121" s="18" t="s">
        <v>137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144</v>
      </c>
      <c r="BK121" s="146">
        <f t="shared" si="9"/>
        <v>0</v>
      </c>
      <c r="BL121" s="18" t="s">
        <v>205</v>
      </c>
      <c r="BM121" s="18" t="s">
        <v>425</v>
      </c>
    </row>
    <row r="122" spans="2:65" s="1" customFormat="1" ht="25.5" customHeight="1">
      <c r="B122" s="137"/>
      <c r="C122" s="147" t="s">
        <v>143</v>
      </c>
      <c r="D122" s="147" t="s">
        <v>195</v>
      </c>
      <c r="E122" s="148" t="s">
        <v>426</v>
      </c>
      <c r="F122" s="204" t="s">
        <v>427</v>
      </c>
      <c r="G122" s="204"/>
      <c r="H122" s="204"/>
      <c r="I122" s="204"/>
      <c r="J122" s="149" t="s">
        <v>155</v>
      </c>
      <c r="K122" s="150">
        <v>84</v>
      </c>
      <c r="L122" s="205"/>
      <c r="M122" s="205"/>
      <c r="N122" s="205">
        <f t="shared" si="0"/>
        <v>0</v>
      </c>
      <c r="O122" s="193"/>
      <c r="P122" s="193"/>
      <c r="Q122" s="193"/>
      <c r="R122" s="142"/>
      <c r="T122" s="143" t="s">
        <v>5</v>
      </c>
      <c r="U122" s="40" t="s">
        <v>38</v>
      </c>
      <c r="V122" s="144">
        <v>0</v>
      </c>
      <c r="W122" s="144">
        <f t="shared" si="1"/>
        <v>0</v>
      </c>
      <c r="X122" s="144">
        <v>5.66E-5</v>
      </c>
      <c r="Y122" s="144">
        <f t="shared" si="2"/>
        <v>4.7543999999999998E-3</v>
      </c>
      <c r="Z122" s="144">
        <v>0</v>
      </c>
      <c r="AA122" s="145">
        <f t="shared" si="3"/>
        <v>0</v>
      </c>
      <c r="AR122" s="18" t="s">
        <v>257</v>
      </c>
      <c r="AT122" s="18" t="s">
        <v>195</v>
      </c>
      <c r="AU122" s="18" t="s">
        <v>144</v>
      </c>
      <c r="AY122" s="18" t="s">
        <v>137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144</v>
      </c>
      <c r="BK122" s="146">
        <f t="shared" si="9"/>
        <v>0</v>
      </c>
      <c r="BL122" s="18" t="s">
        <v>205</v>
      </c>
      <c r="BM122" s="18" t="s">
        <v>428</v>
      </c>
    </row>
    <row r="123" spans="2:65" s="1" customFormat="1" ht="25.5" customHeight="1">
      <c r="B123" s="137"/>
      <c r="C123" s="147" t="s">
        <v>429</v>
      </c>
      <c r="D123" s="147" t="s">
        <v>195</v>
      </c>
      <c r="E123" s="148" t="s">
        <v>430</v>
      </c>
      <c r="F123" s="204" t="s">
        <v>431</v>
      </c>
      <c r="G123" s="204"/>
      <c r="H123" s="204"/>
      <c r="I123" s="204"/>
      <c r="J123" s="149" t="s">
        <v>155</v>
      </c>
      <c r="K123" s="150">
        <v>40</v>
      </c>
      <c r="L123" s="205"/>
      <c r="M123" s="205"/>
      <c r="N123" s="205">
        <f t="shared" si="0"/>
        <v>0</v>
      </c>
      <c r="O123" s="193"/>
      <c r="P123" s="193"/>
      <c r="Q123" s="193"/>
      <c r="R123" s="142"/>
      <c r="T123" s="143" t="s">
        <v>5</v>
      </c>
      <c r="U123" s="40" t="s">
        <v>38</v>
      </c>
      <c r="V123" s="144">
        <v>0</v>
      </c>
      <c r="W123" s="144">
        <f t="shared" si="1"/>
        <v>0</v>
      </c>
      <c r="X123" s="144">
        <v>3.6600000000000002E-5</v>
      </c>
      <c r="Y123" s="144">
        <f t="shared" si="2"/>
        <v>1.464E-3</v>
      </c>
      <c r="Z123" s="144">
        <v>0</v>
      </c>
      <c r="AA123" s="145">
        <f t="shared" si="3"/>
        <v>0</v>
      </c>
      <c r="AR123" s="18" t="s">
        <v>257</v>
      </c>
      <c r="AT123" s="18" t="s">
        <v>195</v>
      </c>
      <c r="AU123" s="18" t="s">
        <v>144</v>
      </c>
      <c r="AY123" s="18" t="s">
        <v>137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144</v>
      </c>
      <c r="BK123" s="146">
        <f t="shared" si="9"/>
        <v>0</v>
      </c>
      <c r="BL123" s="18" t="s">
        <v>205</v>
      </c>
      <c r="BM123" s="18" t="s">
        <v>432</v>
      </c>
    </row>
    <row r="124" spans="2:65" s="1" customFormat="1" ht="25.5" customHeight="1">
      <c r="B124" s="137"/>
      <c r="C124" s="138" t="s">
        <v>433</v>
      </c>
      <c r="D124" s="138" t="s">
        <v>139</v>
      </c>
      <c r="E124" s="139" t="s">
        <v>434</v>
      </c>
      <c r="F124" s="192" t="s">
        <v>435</v>
      </c>
      <c r="G124" s="192"/>
      <c r="H124" s="192"/>
      <c r="I124" s="192"/>
      <c r="J124" s="140" t="s">
        <v>155</v>
      </c>
      <c r="K124" s="141">
        <v>6</v>
      </c>
      <c r="L124" s="193"/>
      <c r="M124" s="193"/>
      <c r="N124" s="193">
        <f t="shared" si="0"/>
        <v>0</v>
      </c>
      <c r="O124" s="193"/>
      <c r="P124" s="193"/>
      <c r="Q124" s="193"/>
      <c r="R124" s="142"/>
      <c r="T124" s="143" t="s">
        <v>5</v>
      </c>
      <c r="U124" s="40" t="s">
        <v>38</v>
      </c>
      <c r="V124" s="144">
        <v>0.15636</v>
      </c>
      <c r="W124" s="144">
        <f t="shared" si="1"/>
        <v>0.93815999999999999</v>
      </c>
      <c r="X124" s="144">
        <v>4.0000000000000003E-5</v>
      </c>
      <c r="Y124" s="144">
        <f t="shared" si="2"/>
        <v>2.4000000000000003E-4</v>
      </c>
      <c r="Z124" s="144">
        <v>0</v>
      </c>
      <c r="AA124" s="145">
        <f t="shared" si="3"/>
        <v>0</v>
      </c>
      <c r="AR124" s="18" t="s">
        <v>205</v>
      </c>
      <c r="AT124" s="18" t="s">
        <v>139</v>
      </c>
      <c r="AU124" s="18" t="s">
        <v>144</v>
      </c>
      <c r="AY124" s="18" t="s">
        <v>137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144</v>
      </c>
      <c r="BK124" s="146">
        <f t="shared" si="9"/>
        <v>0</v>
      </c>
      <c r="BL124" s="18" t="s">
        <v>205</v>
      </c>
      <c r="BM124" s="18" t="s">
        <v>436</v>
      </c>
    </row>
    <row r="125" spans="2:65" s="1" customFormat="1" ht="25.5" customHeight="1">
      <c r="B125" s="137"/>
      <c r="C125" s="147" t="s">
        <v>437</v>
      </c>
      <c r="D125" s="147" t="s">
        <v>195</v>
      </c>
      <c r="E125" s="148" t="s">
        <v>438</v>
      </c>
      <c r="F125" s="204" t="s">
        <v>439</v>
      </c>
      <c r="G125" s="204"/>
      <c r="H125" s="204"/>
      <c r="I125" s="204"/>
      <c r="J125" s="149" t="s">
        <v>155</v>
      </c>
      <c r="K125" s="150">
        <v>6</v>
      </c>
      <c r="L125" s="205"/>
      <c r="M125" s="205"/>
      <c r="N125" s="205">
        <f t="shared" si="0"/>
        <v>0</v>
      </c>
      <c r="O125" s="193"/>
      <c r="P125" s="193"/>
      <c r="Q125" s="193"/>
      <c r="R125" s="142"/>
      <c r="T125" s="143" t="s">
        <v>5</v>
      </c>
      <c r="U125" s="40" t="s">
        <v>38</v>
      </c>
      <c r="V125" s="144">
        <v>0</v>
      </c>
      <c r="W125" s="144">
        <f t="shared" si="1"/>
        <v>0</v>
      </c>
      <c r="X125" s="144">
        <v>1.7799999999999999E-4</v>
      </c>
      <c r="Y125" s="144">
        <f t="shared" si="2"/>
        <v>1.0679999999999999E-3</v>
      </c>
      <c r="Z125" s="144">
        <v>0</v>
      </c>
      <c r="AA125" s="145">
        <f t="shared" si="3"/>
        <v>0</v>
      </c>
      <c r="AR125" s="18" t="s">
        <v>257</v>
      </c>
      <c r="AT125" s="18" t="s">
        <v>195</v>
      </c>
      <c r="AU125" s="18" t="s">
        <v>144</v>
      </c>
      <c r="AY125" s="18" t="s">
        <v>137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144</v>
      </c>
      <c r="BK125" s="146">
        <f t="shared" si="9"/>
        <v>0</v>
      </c>
      <c r="BL125" s="18" t="s">
        <v>205</v>
      </c>
      <c r="BM125" s="18" t="s">
        <v>440</v>
      </c>
    </row>
    <row r="126" spans="2:65" s="9" customFormat="1" ht="29.85" customHeight="1">
      <c r="B126" s="126"/>
      <c r="C126" s="127"/>
      <c r="D126" s="136" t="s">
        <v>412</v>
      </c>
      <c r="E126" s="136"/>
      <c r="F126" s="136"/>
      <c r="G126" s="136"/>
      <c r="H126" s="136"/>
      <c r="I126" s="136"/>
      <c r="J126" s="136"/>
      <c r="K126" s="136"/>
      <c r="L126" s="136"/>
      <c r="M126" s="136"/>
      <c r="N126" s="200">
        <f>BK126</f>
        <v>0</v>
      </c>
      <c r="O126" s="201"/>
      <c r="P126" s="201"/>
      <c r="Q126" s="201"/>
      <c r="R126" s="129"/>
      <c r="T126" s="130"/>
      <c r="U126" s="127"/>
      <c r="V126" s="127"/>
      <c r="W126" s="131">
        <f>SUM(W127:W133)</f>
        <v>12.592000000000001</v>
      </c>
      <c r="X126" s="127"/>
      <c r="Y126" s="131">
        <f>SUM(Y127:Y133)</f>
        <v>0</v>
      </c>
      <c r="Z126" s="127"/>
      <c r="AA126" s="132">
        <f>SUM(AA127:AA133)</f>
        <v>0</v>
      </c>
      <c r="AR126" s="133" t="s">
        <v>71</v>
      </c>
      <c r="AT126" s="134" t="s">
        <v>70</v>
      </c>
      <c r="AU126" s="134" t="s">
        <v>79</v>
      </c>
      <c r="AY126" s="133" t="s">
        <v>137</v>
      </c>
      <c r="BK126" s="135">
        <f>SUM(BK127:BK133)</f>
        <v>0</v>
      </c>
    </row>
    <row r="127" spans="2:65" s="1" customFormat="1" ht="38.25" customHeight="1">
      <c r="B127" s="137"/>
      <c r="C127" s="138" t="s">
        <v>441</v>
      </c>
      <c r="D127" s="138" t="s">
        <v>139</v>
      </c>
      <c r="E127" s="139" t="s">
        <v>442</v>
      </c>
      <c r="F127" s="192" t="s">
        <v>443</v>
      </c>
      <c r="G127" s="192"/>
      <c r="H127" s="192"/>
      <c r="I127" s="192"/>
      <c r="J127" s="140" t="s">
        <v>444</v>
      </c>
      <c r="K127" s="141">
        <v>1</v>
      </c>
      <c r="L127" s="193"/>
      <c r="M127" s="193"/>
      <c r="N127" s="193">
        <f t="shared" ref="N127:N133" si="10">ROUND(L127*K127,2)</f>
        <v>0</v>
      </c>
      <c r="O127" s="193"/>
      <c r="P127" s="193"/>
      <c r="Q127" s="193"/>
      <c r="R127" s="142"/>
      <c r="T127" s="143" t="s">
        <v>5</v>
      </c>
      <c r="U127" s="40" t="s">
        <v>38</v>
      </c>
      <c r="V127" s="144">
        <v>3.274</v>
      </c>
      <c r="W127" s="144">
        <f t="shared" ref="W127:W133" si="11">V127*K127</f>
        <v>3.274</v>
      </c>
      <c r="X127" s="144">
        <v>0</v>
      </c>
      <c r="Y127" s="144">
        <f t="shared" ref="Y127:Y133" si="12">X127*K127</f>
        <v>0</v>
      </c>
      <c r="Z127" s="144">
        <v>0</v>
      </c>
      <c r="AA127" s="145">
        <f t="shared" ref="AA127:AA133" si="13">Z127*K127</f>
        <v>0</v>
      </c>
      <c r="AR127" s="18" t="s">
        <v>205</v>
      </c>
      <c r="AT127" s="18" t="s">
        <v>139</v>
      </c>
      <c r="AU127" s="18" t="s">
        <v>144</v>
      </c>
      <c r="AY127" s="18" t="s">
        <v>137</v>
      </c>
      <c r="BE127" s="146">
        <f t="shared" ref="BE127:BE133" si="14">IF(U127="základná",N127,0)</f>
        <v>0</v>
      </c>
      <c r="BF127" s="146">
        <f t="shared" ref="BF127:BF133" si="15">IF(U127="znížená",N127,0)</f>
        <v>0</v>
      </c>
      <c r="BG127" s="146">
        <f t="shared" ref="BG127:BG133" si="16">IF(U127="zákl. prenesená",N127,0)</f>
        <v>0</v>
      </c>
      <c r="BH127" s="146">
        <f t="shared" ref="BH127:BH133" si="17">IF(U127="zníž. prenesená",N127,0)</f>
        <v>0</v>
      </c>
      <c r="BI127" s="146">
        <f t="shared" ref="BI127:BI133" si="18">IF(U127="nulová",N127,0)</f>
        <v>0</v>
      </c>
      <c r="BJ127" s="18" t="s">
        <v>144</v>
      </c>
      <c r="BK127" s="146">
        <f t="shared" ref="BK127:BK133" si="19">ROUND(L127*K127,2)</f>
        <v>0</v>
      </c>
      <c r="BL127" s="18" t="s">
        <v>205</v>
      </c>
      <c r="BM127" s="18" t="s">
        <v>445</v>
      </c>
    </row>
    <row r="128" spans="2:65" s="1" customFormat="1" ht="25.5" customHeight="1">
      <c r="B128" s="137"/>
      <c r="C128" s="147" t="s">
        <v>446</v>
      </c>
      <c r="D128" s="147" t="s">
        <v>195</v>
      </c>
      <c r="E128" s="148" t="s">
        <v>447</v>
      </c>
      <c r="F128" s="204" t="s">
        <v>448</v>
      </c>
      <c r="G128" s="204"/>
      <c r="H128" s="204"/>
      <c r="I128" s="204"/>
      <c r="J128" s="149" t="s">
        <v>192</v>
      </c>
      <c r="K128" s="150">
        <v>1</v>
      </c>
      <c r="L128" s="205"/>
      <c r="M128" s="205"/>
      <c r="N128" s="205">
        <f t="shared" si="10"/>
        <v>0</v>
      </c>
      <c r="O128" s="193"/>
      <c r="P128" s="193"/>
      <c r="Q128" s="193"/>
      <c r="R128" s="142"/>
      <c r="T128" s="143" t="s">
        <v>5</v>
      </c>
      <c r="U128" s="40" t="s">
        <v>38</v>
      </c>
      <c r="V128" s="144">
        <v>0</v>
      </c>
      <c r="W128" s="144">
        <f t="shared" si="11"/>
        <v>0</v>
      </c>
      <c r="X128" s="144">
        <v>0</v>
      </c>
      <c r="Y128" s="144">
        <f t="shared" si="12"/>
        <v>0</v>
      </c>
      <c r="Z128" s="144">
        <v>0</v>
      </c>
      <c r="AA128" s="145">
        <f t="shared" si="13"/>
        <v>0</v>
      </c>
      <c r="AR128" s="18" t="s">
        <v>257</v>
      </c>
      <c r="AT128" s="18" t="s">
        <v>195</v>
      </c>
      <c r="AU128" s="18" t="s">
        <v>144</v>
      </c>
      <c r="AY128" s="18" t="s">
        <v>137</v>
      </c>
      <c r="BE128" s="146">
        <f t="shared" si="14"/>
        <v>0</v>
      </c>
      <c r="BF128" s="146">
        <f t="shared" si="15"/>
        <v>0</v>
      </c>
      <c r="BG128" s="146">
        <f t="shared" si="16"/>
        <v>0</v>
      </c>
      <c r="BH128" s="146">
        <f t="shared" si="17"/>
        <v>0</v>
      </c>
      <c r="BI128" s="146">
        <f t="shared" si="18"/>
        <v>0</v>
      </c>
      <c r="BJ128" s="18" t="s">
        <v>144</v>
      </c>
      <c r="BK128" s="146">
        <f t="shared" si="19"/>
        <v>0</v>
      </c>
      <c r="BL128" s="18" t="s">
        <v>205</v>
      </c>
      <c r="BM128" s="18" t="s">
        <v>449</v>
      </c>
    </row>
    <row r="129" spans="2:65" s="1" customFormat="1" ht="16.5" customHeight="1">
      <c r="B129" s="137"/>
      <c r="C129" s="147" t="s">
        <v>450</v>
      </c>
      <c r="D129" s="147" t="s">
        <v>195</v>
      </c>
      <c r="E129" s="148" t="s">
        <v>451</v>
      </c>
      <c r="F129" s="204" t="s">
        <v>452</v>
      </c>
      <c r="G129" s="204"/>
      <c r="H129" s="204"/>
      <c r="I129" s="204"/>
      <c r="J129" s="149" t="s">
        <v>192</v>
      </c>
      <c r="K129" s="150">
        <v>1</v>
      </c>
      <c r="L129" s="205"/>
      <c r="M129" s="205"/>
      <c r="N129" s="205">
        <f t="shared" si="10"/>
        <v>0</v>
      </c>
      <c r="O129" s="193"/>
      <c r="P129" s="193"/>
      <c r="Q129" s="193"/>
      <c r="R129" s="142"/>
      <c r="T129" s="143" t="s">
        <v>5</v>
      </c>
      <c r="U129" s="40" t="s">
        <v>38</v>
      </c>
      <c r="V129" s="144">
        <v>0</v>
      </c>
      <c r="W129" s="144">
        <f t="shared" si="11"/>
        <v>0</v>
      </c>
      <c r="X129" s="144">
        <v>0</v>
      </c>
      <c r="Y129" s="144">
        <f t="shared" si="12"/>
        <v>0</v>
      </c>
      <c r="Z129" s="144">
        <v>0</v>
      </c>
      <c r="AA129" s="145">
        <f t="shared" si="13"/>
        <v>0</v>
      </c>
      <c r="AR129" s="18" t="s">
        <v>257</v>
      </c>
      <c r="AT129" s="18" t="s">
        <v>195</v>
      </c>
      <c r="AU129" s="18" t="s">
        <v>144</v>
      </c>
      <c r="AY129" s="18" t="s">
        <v>137</v>
      </c>
      <c r="BE129" s="146">
        <f t="shared" si="14"/>
        <v>0</v>
      </c>
      <c r="BF129" s="146">
        <f t="shared" si="15"/>
        <v>0</v>
      </c>
      <c r="BG129" s="146">
        <f t="shared" si="16"/>
        <v>0</v>
      </c>
      <c r="BH129" s="146">
        <f t="shared" si="17"/>
        <v>0</v>
      </c>
      <c r="BI129" s="146">
        <f t="shared" si="18"/>
        <v>0</v>
      </c>
      <c r="BJ129" s="18" t="s">
        <v>144</v>
      </c>
      <c r="BK129" s="146">
        <f t="shared" si="19"/>
        <v>0</v>
      </c>
      <c r="BL129" s="18" t="s">
        <v>205</v>
      </c>
      <c r="BM129" s="18" t="s">
        <v>453</v>
      </c>
    </row>
    <row r="130" spans="2:65" s="1" customFormat="1" ht="25.5" customHeight="1">
      <c r="B130" s="137"/>
      <c r="C130" s="138" t="s">
        <v>454</v>
      </c>
      <c r="D130" s="138" t="s">
        <v>139</v>
      </c>
      <c r="E130" s="139" t="s">
        <v>455</v>
      </c>
      <c r="F130" s="192" t="s">
        <v>456</v>
      </c>
      <c r="G130" s="192"/>
      <c r="H130" s="192"/>
      <c r="I130" s="192"/>
      <c r="J130" s="140" t="s">
        <v>309</v>
      </c>
      <c r="K130" s="141">
        <v>1</v>
      </c>
      <c r="L130" s="193"/>
      <c r="M130" s="193"/>
      <c r="N130" s="193">
        <f t="shared" si="10"/>
        <v>0</v>
      </c>
      <c r="O130" s="193"/>
      <c r="P130" s="193"/>
      <c r="Q130" s="193"/>
      <c r="R130" s="142"/>
      <c r="T130" s="143" t="s">
        <v>5</v>
      </c>
      <c r="U130" s="40" t="s">
        <v>38</v>
      </c>
      <c r="V130" s="144">
        <v>3.1059999999999999</v>
      </c>
      <c r="W130" s="144">
        <f t="shared" si="11"/>
        <v>3.1059999999999999</v>
      </c>
      <c r="X130" s="144">
        <v>0</v>
      </c>
      <c r="Y130" s="144">
        <f t="shared" si="12"/>
        <v>0</v>
      </c>
      <c r="Z130" s="144">
        <v>0</v>
      </c>
      <c r="AA130" s="145">
        <f t="shared" si="13"/>
        <v>0</v>
      </c>
      <c r="AR130" s="18" t="s">
        <v>205</v>
      </c>
      <c r="AT130" s="18" t="s">
        <v>139</v>
      </c>
      <c r="AU130" s="18" t="s">
        <v>144</v>
      </c>
      <c r="AY130" s="18" t="s">
        <v>137</v>
      </c>
      <c r="BE130" s="146">
        <f t="shared" si="14"/>
        <v>0</v>
      </c>
      <c r="BF130" s="146">
        <f t="shared" si="15"/>
        <v>0</v>
      </c>
      <c r="BG130" s="146">
        <f t="shared" si="16"/>
        <v>0</v>
      </c>
      <c r="BH130" s="146">
        <f t="shared" si="17"/>
        <v>0</v>
      </c>
      <c r="BI130" s="146">
        <f t="shared" si="18"/>
        <v>0</v>
      </c>
      <c r="BJ130" s="18" t="s">
        <v>144</v>
      </c>
      <c r="BK130" s="146">
        <f t="shared" si="19"/>
        <v>0</v>
      </c>
      <c r="BL130" s="18" t="s">
        <v>205</v>
      </c>
      <c r="BM130" s="18" t="s">
        <v>457</v>
      </c>
    </row>
    <row r="131" spans="2:65" s="1" customFormat="1" ht="16.5" customHeight="1">
      <c r="B131" s="137"/>
      <c r="C131" s="138" t="s">
        <v>458</v>
      </c>
      <c r="D131" s="138" t="s">
        <v>139</v>
      </c>
      <c r="E131" s="139" t="s">
        <v>459</v>
      </c>
      <c r="F131" s="192" t="s">
        <v>460</v>
      </c>
      <c r="G131" s="192"/>
      <c r="H131" s="192"/>
      <c r="I131" s="192"/>
      <c r="J131" s="140" t="s">
        <v>309</v>
      </c>
      <c r="K131" s="141">
        <v>1</v>
      </c>
      <c r="L131" s="193"/>
      <c r="M131" s="193"/>
      <c r="N131" s="193">
        <f t="shared" si="10"/>
        <v>0</v>
      </c>
      <c r="O131" s="193"/>
      <c r="P131" s="193"/>
      <c r="Q131" s="193"/>
      <c r="R131" s="142"/>
      <c r="T131" s="143" t="s">
        <v>5</v>
      </c>
      <c r="U131" s="40" t="s">
        <v>38</v>
      </c>
      <c r="V131" s="144">
        <v>3.1059999999999999</v>
      </c>
      <c r="W131" s="144">
        <f t="shared" si="11"/>
        <v>3.1059999999999999</v>
      </c>
      <c r="X131" s="144">
        <v>0</v>
      </c>
      <c r="Y131" s="144">
        <f t="shared" si="12"/>
        <v>0</v>
      </c>
      <c r="Z131" s="144">
        <v>0</v>
      </c>
      <c r="AA131" s="145">
        <f t="shared" si="13"/>
        <v>0</v>
      </c>
      <c r="AR131" s="18" t="s">
        <v>205</v>
      </c>
      <c r="AT131" s="18" t="s">
        <v>139</v>
      </c>
      <c r="AU131" s="18" t="s">
        <v>144</v>
      </c>
      <c r="AY131" s="18" t="s">
        <v>137</v>
      </c>
      <c r="BE131" s="146">
        <f t="shared" si="14"/>
        <v>0</v>
      </c>
      <c r="BF131" s="146">
        <f t="shared" si="15"/>
        <v>0</v>
      </c>
      <c r="BG131" s="146">
        <f t="shared" si="16"/>
        <v>0</v>
      </c>
      <c r="BH131" s="146">
        <f t="shared" si="17"/>
        <v>0</v>
      </c>
      <c r="BI131" s="146">
        <f t="shared" si="18"/>
        <v>0</v>
      </c>
      <c r="BJ131" s="18" t="s">
        <v>144</v>
      </c>
      <c r="BK131" s="146">
        <f t="shared" si="19"/>
        <v>0</v>
      </c>
      <c r="BL131" s="18" t="s">
        <v>205</v>
      </c>
      <c r="BM131" s="18" t="s">
        <v>461</v>
      </c>
    </row>
    <row r="132" spans="2:65" s="1" customFormat="1" ht="16.5" customHeight="1">
      <c r="B132" s="137"/>
      <c r="C132" s="138" t="s">
        <v>462</v>
      </c>
      <c r="D132" s="138" t="s">
        <v>139</v>
      </c>
      <c r="E132" s="139" t="s">
        <v>463</v>
      </c>
      <c r="F132" s="192" t="s">
        <v>464</v>
      </c>
      <c r="G132" s="192"/>
      <c r="H132" s="192"/>
      <c r="I132" s="192"/>
      <c r="J132" s="140" t="s">
        <v>309</v>
      </c>
      <c r="K132" s="141">
        <v>1</v>
      </c>
      <c r="L132" s="193"/>
      <c r="M132" s="193"/>
      <c r="N132" s="193">
        <f t="shared" si="10"/>
        <v>0</v>
      </c>
      <c r="O132" s="193"/>
      <c r="P132" s="193"/>
      <c r="Q132" s="193"/>
      <c r="R132" s="142"/>
      <c r="T132" s="143" t="s">
        <v>5</v>
      </c>
      <c r="U132" s="40" t="s">
        <v>38</v>
      </c>
      <c r="V132" s="144">
        <v>3.1059999999999999</v>
      </c>
      <c r="W132" s="144">
        <f t="shared" si="11"/>
        <v>3.1059999999999999</v>
      </c>
      <c r="X132" s="144">
        <v>0</v>
      </c>
      <c r="Y132" s="144">
        <f t="shared" si="12"/>
        <v>0</v>
      </c>
      <c r="Z132" s="144">
        <v>0</v>
      </c>
      <c r="AA132" s="145">
        <f t="shared" si="13"/>
        <v>0</v>
      </c>
      <c r="AR132" s="18" t="s">
        <v>205</v>
      </c>
      <c r="AT132" s="18" t="s">
        <v>139</v>
      </c>
      <c r="AU132" s="18" t="s">
        <v>144</v>
      </c>
      <c r="AY132" s="18" t="s">
        <v>137</v>
      </c>
      <c r="BE132" s="146">
        <f t="shared" si="14"/>
        <v>0</v>
      </c>
      <c r="BF132" s="146">
        <f t="shared" si="15"/>
        <v>0</v>
      </c>
      <c r="BG132" s="146">
        <f t="shared" si="16"/>
        <v>0</v>
      </c>
      <c r="BH132" s="146">
        <f t="shared" si="17"/>
        <v>0</v>
      </c>
      <c r="BI132" s="146">
        <f t="shared" si="18"/>
        <v>0</v>
      </c>
      <c r="BJ132" s="18" t="s">
        <v>144</v>
      </c>
      <c r="BK132" s="146">
        <f t="shared" si="19"/>
        <v>0</v>
      </c>
      <c r="BL132" s="18" t="s">
        <v>205</v>
      </c>
      <c r="BM132" s="18" t="s">
        <v>465</v>
      </c>
    </row>
    <row r="133" spans="2:65" s="1" customFormat="1" ht="25.5" customHeight="1">
      <c r="B133" s="137"/>
      <c r="C133" s="138" t="s">
        <v>193</v>
      </c>
      <c r="D133" s="138" t="s">
        <v>139</v>
      </c>
      <c r="E133" s="139" t="s">
        <v>466</v>
      </c>
      <c r="F133" s="192" t="s">
        <v>467</v>
      </c>
      <c r="G133" s="192"/>
      <c r="H133" s="192"/>
      <c r="I133" s="192"/>
      <c r="J133" s="140" t="s">
        <v>468</v>
      </c>
      <c r="K133" s="141">
        <v>28.783999999999999</v>
      </c>
      <c r="L133" s="193"/>
      <c r="M133" s="193"/>
      <c r="N133" s="193">
        <f t="shared" si="10"/>
        <v>0</v>
      </c>
      <c r="O133" s="193"/>
      <c r="P133" s="193"/>
      <c r="Q133" s="193"/>
      <c r="R133" s="142"/>
      <c r="T133" s="143" t="s">
        <v>5</v>
      </c>
      <c r="U133" s="40" t="s">
        <v>38</v>
      </c>
      <c r="V133" s="144">
        <v>0</v>
      </c>
      <c r="W133" s="144">
        <f t="shared" si="11"/>
        <v>0</v>
      </c>
      <c r="X133" s="144">
        <v>0</v>
      </c>
      <c r="Y133" s="144">
        <f t="shared" si="12"/>
        <v>0</v>
      </c>
      <c r="Z133" s="144">
        <v>0</v>
      </c>
      <c r="AA133" s="145">
        <f t="shared" si="13"/>
        <v>0</v>
      </c>
      <c r="AR133" s="18" t="s">
        <v>205</v>
      </c>
      <c r="AT133" s="18" t="s">
        <v>139</v>
      </c>
      <c r="AU133" s="18" t="s">
        <v>144</v>
      </c>
      <c r="AY133" s="18" t="s">
        <v>137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8" t="s">
        <v>144</v>
      </c>
      <c r="BK133" s="146">
        <f t="shared" si="19"/>
        <v>0</v>
      </c>
      <c r="BL133" s="18" t="s">
        <v>205</v>
      </c>
      <c r="BM133" s="18" t="s">
        <v>469</v>
      </c>
    </row>
    <row r="134" spans="2:65" s="9" customFormat="1" ht="29.85" customHeight="1">
      <c r="B134" s="126"/>
      <c r="C134" s="127"/>
      <c r="D134" s="136" t="s">
        <v>413</v>
      </c>
      <c r="E134" s="136"/>
      <c r="F134" s="136"/>
      <c r="G134" s="136"/>
      <c r="H134" s="136"/>
      <c r="I134" s="136"/>
      <c r="J134" s="136"/>
      <c r="K134" s="136"/>
      <c r="L134" s="136"/>
      <c r="M134" s="136"/>
      <c r="N134" s="200">
        <f>BK134</f>
        <v>0</v>
      </c>
      <c r="O134" s="201"/>
      <c r="P134" s="201"/>
      <c r="Q134" s="201"/>
      <c r="R134" s="129"/>
      <c r="T134" s="130"/>
      <c r="U134" s="127"/>
      <c r="V134" s="127"/>
      <c r="W134" s="131">
        <f>SUM(W135:W142)</f>
        <v>181.43976000000001</v>
      </c>
      <c r="X134" s="127"/>
      <c r="Y134" s="131">
        <f>SUM(Y135:Y142)</f>
        <v>0.45040000000000002</v>
      </c>
      <c r="Z134" s="127"/>
      <c r="AA134" s="132">
        <f>SUM(AA135:AA142)</f>
        <v>0</v>
      </c>
      <c r="AR134" s="133" t="s">
        <v>71</v>
      </c>
      <c r="AT134" s="134" t="s">
        <v>70</v>
      </c>
      <c r="AU134" s="134" t="s">
        <v>79</v>
      </c>
      <c r="AY134" s="133" t="s">
        <v>137</v>
      </c>
      <c r="BK134" s="135">
        <f>SUM(BK135:BK142)</f>
        <v>0</v>
      </c>
    </row>
    <row r="135" spans="2:65" s="1" customFormat="1" ht="25.5" customHeight="1">
      <c r="B135" s="137"/>
      <c r="C135" s="138" t="s">
        <v>470</v>
      </c>
      <c r="D135" s="138" t="s">
        <v>139</v>
      </c>
      <c r="E135" s="139" t="s">
        <v>471</v>
      </c>
      <c r="F135" s="192" t="s">
        <v>472</v>
      </c>
      <c r="G135" s="192"/>
      <c r="H135" s="192"/>
      <c r="I135" s="192"/>
      <c r="J135" s="140" t="s">
        <v>155</v>
      </c>
      <c r="K135" s="141">
        <v>216</v>
      </c>
      <c r="L135" s="193"/>
      <c r="M135" s="193"/>
      <c r="N135" s="193">
        <f t="shared" ref="N135:N142" si="20">ROUND(L135*K135,2)</f>
        <v>0</v>
      </c>
      <c r="O135" s="193"/>
      <c r="P135" s="193"/>
      <c r="Q135" s="193"/>
      <c r="R135" s="142"/>
      <c r="T135" s="143" t="s">
        <v>5</v>
      </c>
      <c r="U135" s="40" t="s">
        <v>38</v>
      </c>
      <c r="V135" s="144">
        <v>0.39051000000000002</v>
      </c>
      <c r="W135" s="144">
        <f t="shared" ref="W135:W142" si="21">V135*K135</f>
        <v>84.350160000000002</v>
      </c>
      <c r="X135" s="144">
        <v>8.7000000000000001E-4</v>
      </c>
      <c r="Y135" s="144">
        <f t="shared" ref="Y135:Y142" si="22">X135*K135</f>
        <v>0.18792</v>
      </c>
      <c r="Z135" s="144">
        <v>0</v>
      </c>
      <c r="AA135" s="145">
        <f t="shared" ref="AA135:AA142" si="23">Z135*K135</f>
        <v>0</v>
      </c>
      <c r="AR135" s="18" t="s">
        <v>205</v>
      </c>
      <c r="AT135" s="18" t="s">
        <v>139</v>
      </c>
      <c r="AU135" s="18" t="s">
        <v>144</v>
      </c>
      <c r="AY135" s="18" t="s">
        <v>137</v>
      </c>
      <c r="BE135" s="146">
        <f t="shared" ref="BE135:BE142" si="24">IF(U135="základná",N135,0)</f>
        <v>0</v>
      </c>
      <c r="BF135" s="146">
        <f t="shared" ref="BF135:BF142" si="25">IF(U135="znížená",N135,0)</f>
        <v>0</v>
      </c>
      <c r="BG135" s="146">
        <f t="shared" ref="BG135:BG142" si="26">IF(U135="zákl. prenesená",N135,0)</f>
        <v>0</v>
      </c>
      <c r="BH135" s="146">
        <f t="shared" ref="BH135:BH142" si="27">IF(U135="zníž. prenesená",N135,0)</f>
        <v>0</v>
      </c>
      <c r="BI135" s="146">
        <f t="shared" ref="BI135:BI142" si="28">IF(U135="nulová",N135,0)</f>
        <v>0</v>
      </c>
      <c r="BJ135" s="18" t="s">
        <v>144</v>
      </c>
      <c r="BK135" s="146">
        <f t="shared" ref="BK135:BK142" si="29">ROUND(L135*K135,2)</f>
        <v>0</v>
      </c>
      <c r="BL135" s="18" t="s">
        <v>205</v>
      </c>
      <c r="BM135" s="18" t="s">
        <v>473</v>
      </c>
    </row>
    <row r="136" spans="2:65" s="1" customFormat="1" ht="25.5" customHeight="1">
      <c r="B136" s="137"/>
      <c r="C136" s="138" t="s">
        <v>474</v>
      </c>
      <c r="D136" s="138" t="s">
        <v>139</v>
      </c>
      <c r="E136" s="139" t="s">
        <v>475</v>
      </c>
      <c r="F136" s="192" t="s">
        <v>476</v>
      </c>
      <c r="G136" s="192"/>
      <c r="H136" s="192"/>
      <c r="I136" s="192"/>
      <c r="J136" s="140" t="s">
        <v>155</v>
      </c>
      <c r="K136" s="141">
        <v>64</v>
      </c>
      <c r="L136" s="193"/>
      <c r="M136" s="193"/>
      <c r="N136" s="193">
        <f t="shared" si="20"/>
        <v>0</v>
      </c>
      <c r="O136" s="193"/>
      <c r="P136" s="193"/>
      <c r="Q136" s="193"/>
      <c r="R136" s="142"/>
      <c r="T136" s="143" t="s">
        <v>5</v>
      </c>
      <c r="U136" s="40" t="s">
        <v>38</v>
      </c>
      <c r="V136" s="144">
        <v>0.40665000000000001</v>
      </c>
      <c r="W136" s="144">
        <f t="shared" si="21"/>
        <v>26.025600000000001</v>
      </c>
      <c r="X136" s="144">
        <v>1.1000000000000001E-3</v>
      </c>
      <c r="Y136" s="144">
        <f t="shared" si="22"/>
        <v>7.0400000000000004E-2</v>
      </c>
      <c r="Z136" s="144">
        <v>0</v>
      </c>
      <c r="AA136" s="145">
        <f t="shared" si="23"/>
        <v>0</v>
      </c>
      <c r="AR136" s="18" t="s">
        <v>205</v>
      </c>
      <c r="AT136" s="18" t="s">
        <v>139</v>
      </c>
      <c r="AU136" s="18" t="s">
        <v>144</v>
      </c>
      <c r="AY136" s="18" t="s">
        <v>137</v>
      </c>
      <c r="BE136" s="146">
        <f t="shared" si="24"/>
        <v>0</v>
      </c>
      <c r="BF136" s="146">
        <f t="shared" si="25"/>
        <v>0</v>
      </c>
      <c r="BG136" s="146">
        <f t="shared" si="26"/>
        <v>0</v>
      </c>
      <c r="BH136" s="146">
        <f t="shared" si="27"/>
        <v>0</v>
      </c>
      <c r="BI136" s="146">
        <f t="shared" si="28"/>
        <v>0</v>
      </c>
      <c r="BJ136" s="18" t="s">
        <v>144</v>
      </c>
      <c r="BK136" s="146">
        <f t="shared" si="29"/>
        <v>0</v>
      </c>
      <c r="BL136" s="18" t="s">
        <v>205</v>
      </c>
      <c r="BM136" s="18" t="s">
        <v>477</v>
      </c>
    </row>
    <row r="137" spans="2:65" s="1" customFormat="1" ht="25.5" customHeight="1">
      <c r="B137" s="137"/>
      <c r="C137" s="138" t="s">
        <v>478</v>
      </c>
      <c r="D137" s="138" t="s">
        <v>139</v>
      </c>
      <c r="E137" s="139" t="s">
        <v>479</v>
      </c>
      <c r="F137" s="192" t="s">
        <v>480</v>
      </c>
      <c r="G137" s="192"/>
      <c r="H137" s="192"/>
      <c r="I137" s="192"/>
      <c r="J137" s="140" t="s">
        <v>155</v>
      </c>
      <c r="K137" s="141">
        <v>84</v>
      </c>
      <c r="L137" s="193"/>
      <c r="M137" s="193"/>
      <c r="N137" s="193">
        <f t="shared" si="20"/>
        <v>0</v>
      </c>
      <c r="O137" s="193"/>
      <c r="P137" s="193"/>
      <c r="Q137" s="193"/>
      <c r="R137" s="142"/>
      <c r="T137" s="143" t="s">
        <v>5</v>
      </c>
      <c r="U137" s="40" t="s">
        <v>38</v>
      </c>
      <c r="V137" s="144">
        <v>0.41677999999999998</v>
      </c>
      <c r="W137" s="144">
        <f t="shared" si="21"/>
        <v>35.009520000000002</v>
      </c>
      <c r="X137" s="144">
        <v>1.34E-3</v>
      </c>
      <c r="Y137" s="144">
        <f t="shared" si="22"/>
        <v>0.11256000000000001</v>
      </c>
      <c r="Z137" s="144">
        <v>0</v>
      </c>
      <c r="AA137" s="145">
        <f t="shared" si="23"/>
        <v>0</v>
      </c>
      <c r="AR137" s="18" t="s">
        <v>205</v>
      </c>
      <c r="AT137" s="18" t="s">
        <v>139</v>
      </c>
      <c r="AU137" s="18" t="s">
        <v>144</v>
      </c>
      <c r="AY137" s="18" t="s">
        <v>137</v>
      </c>
      <c r="BE137" s="146">
        <f t="shared" si="24"/>
        <v>0</v>
      </c>
      <c r="BF137" s="146">
        <f t="shared" si="25"/>
        <v>0</v>
      </c>
      <c r="BG137" s="146">
        <f t="shared" si="26"/>
        <v>0</v>
      </c>
      <c r="BH137" s="146">
        <f t="shared" si="27"/>
        <v>0</v>
      </c>
      <c r="BI137" s="146">
        <f t="shared" si="28"/>
        <v>0</v>
      </c>
      <c r="BJ137" s="18" t="s">
        <v>144</v>
      </c>
      <c r="BK137" s="146">
        <f t="shared" si="29"/>
        <v>0</v>
      </c>
      <c r="BL137" s="18" t="s">
        <v>205</v>
      </c>
      <c r="BM137" s="18" t="s">
        <v>481</v>
      </c>
    </row>
    <row r="138" spans="2:65" s="1" customFormat="1" ht="25.5" customHeight="1">
      <c r="B138" s="137"/>
      <c r="C138" s="138" t="s">
        <v>482</v>
      </c>
      <c r="D138" s="138" t="s">
        <v>139</v>
      </c>
      <c r="E138" s="139" t="s">
        <v>483</v>
      </c>
      <c r="F138" s="192" t="s">
        <v>484</v>
      </c>
      <c r="G138" s="192"/>
      <c r="H138" s="192"/>
      <c r="I138" s="192"/>
      <c r="J138" s="140" t="s">
        <v>155</v>
      </c>
      <c r="K138" s="141">
        <v>40</v>
      </c>
      <c r="L138" s="193"/>
      <c r="M138" s="193"/>
      <c r="N138" s="193">
        <f t="shared" si="20"/>
        <v>0</v>
      </c>
      <c r="O138" s="193"/>
      <c r="P138" s="193"/>
      <c r="Q138" s="193"/>
      <c r="R138" s="142"/>
      <c r="T138" s="143" t="s">
        <v>5</v>
      </c>
      <c r="U138" s="40" t="s">
        <v>38</v>
      </c>
      <c r="V138" s="144">
        <v>0.41682999999999998</v>
      </c>
      <c r="W138" s="144">
        <f t="shared" si="21"/>
        <v>16.673199999999998</v>
      </c>
      <c r="X138" s="144">
        <v>1.42E-3</v>
      </c>
      <c r="Y138" s="144">
        <f t="shared" si="22"/>
        <v>5.6800000000000003E-2</v>
      </c>
      <c r="Z138" s="144">
        <v>0</v>
      </c>
      <c r="AA138" s="145">
        <f t="shared" si="23"/>
        <v>0</v>
      </c>
      <c r="AR138" s="18" t="s">
        <v>205</v>
      </c>
      <c r="AT138" s="18" t="s">
        <v>139</v>
      </c>
      <c r="AU138" s="18" t="s">
        <v>144</v>
      </c>
      <c r="AY138" s="18" t="s">
        <v>137</v>
      </c>
      <c r="BE138" s="146">
        <f t="shared" si="24"/>
        <v>0</v>
      </c>
      <c r="BF138" s="146">
        <f t="shared" si="25"/>
        <v>0</v>
      </c>
      <c r="BG138" s="146">
        <f t="shared" si="26"/>
        <v>0</v>
      </c>
      <c r="BH138" s="146">
        <f t="shared" si="27"/>
        <v>0</v>
      </c>
      <c r="BI138" s="146">
        <f t="shared" si="28"/>
        <v>0</v>
      </c>
      <c r="BJ138" s="18" t="s">
        <v>144</v>
      </c>
      <c r="BK138" s="146">
        <f t="shared" si="29"/>
        <v>0</v>
      </c>
      <c r="BL138" s="18" t="s">
        <v>205</v>
      </c>
      <c r="BM138" s="18" t="s">
        <v>485</v>
      </c>
    </row>
    <row r="139" spans="2:65" s="1" customFormat="1" ht="25.5" customHeight="1">
      <c r="B139" s="137"/>
      <c r="C139" s="138" t="s">
        <v>486</v>
      </c>
      <c r="D139" s="138" t="s">
        <v>139</v>
      </c>
      <c r="E139" s="139" t="s">
        <v>487</v>
      </c>
      <c r="F139" s="192" t="s">
        <v>488</v>
      </c>
      <c r="G139" s="192"/>
      <c r="H139" s="192"/>
      <c r="I139" s="192"/>
      <c r="J139" s="140" t="s">
        <v>155</v>
      </c>
      <c r="K139" s="141">
        <v>16</v>
      </c>
      <c r="L139" s="193"/>
      <c r="M139" s="193"/>
      <c r="N139" s="193">
        <f t="shared" si="20"/>
        <v>0</v>
      </c>
      <c r="O139" s="193"/>
      <c r="P139" s="193"/>
      <c r="Q139" s="193"/>
      <c r="R139" s="142"/>
      <c r="T139" s="143" t="s">
        <v>5</v>
      </c>
      <c r="U139" s="40" t="s">
        <v>38</v>
      </c>
      <c r="V139" s="144">
        <v>0.41682999999999998</v>
      </c>
      <c r="W139" s="144">
        <f t="shared" si="21"/>
        <v>6.6692799999999997</v>
      </c>
      <c r="X139" s="144">
        <v>1.42E-3</v>
      </c>
      <c r="Y139" s="144">
        <f t="shared" si="22"/>
        <v>2.2720000000000001E-2</v>
      </c>
      <c r="Z139" s="144">
        <v>0</v>
      </c>
      <c r="AA139" s="145">
        <f t="shared" si="23"/>
        <v>0</v>
      </c>
      <c r="AR139" s="18" t="s">
        <v>205</v>
      </c>
      <c r="AT139" s="18" t="s">
        <v>139</v>
      </c>
      <c r="AU139" s="18" t="s">
        <v>144</v>
      </c>
      <c r="AY139" s="18" t="s">
        <v>137</v>
      </c>
      <c r="BE139" s="146">
        <f t="shared" si="24"/>
        <v>0</v>
      </c>
      <c r="BF139" s="146">
        <f t="shared" si="25"/>
        <v>0</v>
      </c>
      <c r="BG139" s="146">
        <f t="shared" si="26"/>
        <v>0</v>
      </c>
      <c r="BH139" s="146">
        <f t="shared" si="27"/>
        <v>0</v>
      </c>
      <c r="BI139" s="146">
        <f t="shared" si="28"/>
        <v>0</v>
      </c>
      <c r="BJ139" s="18" t="s">
        <v>144</v>
      </c>
      <c r="BK139" s="146">
        <f t="shared" si="29"/>
        <v>0</v>
      </c>
      <c r="BL139" s="18" t="s">
        <v>205</v>
      </c>
      <c r="BM139" s="18" t="s">
        <v>489</v>
      </c>
    </row>
    <row r="140" spans="2:65" s="1" customFormat="1" ht="25.5" customHeight="1">
      <c r="B140" s="137"/>
      <c r="C140" s="138" t="s">
        <v>490</v>
      </c>
      <c r="D140" s="138" t="s">
        <v>139</v>
      </c>
      <c r="E140" s="139" t="s">
        <v>491</v>
      </c>
      <c r="F140" s="192" t="s">
        <v>492</v>
      </c>
      <c r="G140" s="192"/>
      <c r="H140" s="192"/>
      <c r="I140" s="192"/>
      <c r="J140" s="140" t="s">
        <v>155</v>
      </c>
      <c r="K140" s="141">
        <v>404</v>
      </c>
      <c r="L140" s="193"/>
      <c r="M140" s="193"/>
      <c r="N140" s="193">
        <f t="shared" si="20"/>
        <v>0</v>
      </c>
      <c r="O140" s="193"/>
      <c r="P140" s="193"/>
      <c r="Q140" s="193"/>
      <c r="R140" s="142"/>
      <c r="T140" s="143" t="s">
        <v>5</v>
      </c>
      <c r="U140" s="40" t="s">
        <v>38</v>
      </c>
      <c r="V140" s="144">
        <v>0.03</v>
      </c>
      <c r="W140" s="144">
        <f t="shared" si="21"/>
        <v>12.12</v>
      </c>
      <c r="X140" s="144">
        <v>0</v>
      </c>
      <c r="Y140" s="144">
        <f t="shared" si="22"/>
        <v>0</v>
      </c>
      <c r="Z140" s="144">
        <v>0</v>
      </c>
      <c r="AA140" s="145">
        <f t="shared" si="23"/>
        <v>0</v>
      </c>
      <c r="AR140" s="18" t="s">
        <v>205</v>
      </c>
      <c r="AT140" s="18" t="s">
        <v>139</v>
      </c>
      <c r="AU140" s="18" t="s">
        <v>144</v>
      </c>
      <c r="AY140" s="18" t="s">
        <v>137</v>
      </c>
      <c r="BE140" s="146">
        <f t="shared" si="24"/>
        <v>0</v>
      </c>
      <c r="BF140" s="146">
        <f t="shared" si="25"/>
        <v>0</v>
      </c>
      <c r="BG140" s="146">
        <f t="shared" si="26"/>
        <v>0</v>
      </c>
      <c r="BH140" s="146">
        <f t="shared" si="27"/>
        <v>0</v>
      </c>
      <c r="BI140" s="146">
        <f t="shared" si="28"/>
        <v>0</v>
      </c>
      <c r="BJ140" s="18" t="s">
        <v>144</v>
      </c>
      <c r="BK140" s="146">
        <f t="shared" si="29"/>
        <v>0</v>
      </c>
      <c r="BL140" s="18" t="s">
        <v>205</v>
      </c>
      <c r="BM140" s="18" t="s">
        <v>493</v>
      </c>
    </row>
    <row r="141" spans="2:65" s="1" customFormat="1" ht="25.5" customHeight="1">
      <c r="B141" s="137"/>
      <c r="C141" s="138" t="s">
        <v>494</v>
      </c>
      <c r="D141" s="138" t="s">
        <v>139</v>
      </c>
      <c r="E141" s="139" t="s">
        <v>495</v>
      </c>
      <c r="F141" s="192" t="s">
        <v>496</v>
      </c>
      <c r="G141" s="192"/>
      <c r="H141" s="192"/>
      <c r="I141" s="192"/>
      <c r="J141" s="140" t="s">
        <v>155</v>
      </c>
      <c r="K141" s="141">
        <v>16</v>
      </c>
      <c r="L141" s="193"/>
      <c r="M141" s="193"/>
      <c r="N141" s="193">
        <f t="shared" si="20"/>
        <v>0</v>
      </c>
      <c r="O141" s="193"/>
      <c r="P141" s="193"/>
      <c r="Q141" s="193"/>
      <c r="R141" s="142"/>
      <c r="T141" s="143" t="s">
        <v>5</v>
      </c>
      <c r="U141" s="40" t="s">
        <v>38</v>
      </c>
      <c r="V141" s="144">
        <v>3.6999999999999998E-2</v>
      </c>
      <c r="W141" s="144">
        <f t="shared" si="21"/>
        <v>0.59199999999999997</v>
      </c>
      <c r="X141" s="144">
        <v>0</v>
      </c>
      <c r="Y141" s="144">
        <f t="shared" si="22"/>
        <v>0</v>
      </c>
      <c r="Z141" s="144">
        <v>0</v>
      </c>
      <c r="AA141" s="145">
        <f t="shared" si="23"/>
        <v>0</v>
      </c>
      <c r="AR141" s="18" t="s">
        <v>205</v>
      </c>
      <c r="AT141" s="18" t="s">
        <v>139</v>
      </c>
      <c r="AU141" s="18" t="s">
        <v>144</v>
      </c>
      <c r="AY141" s="18" t="s">
        <v>137</v>
      </c>
      <c r="BE141" s="146">
        <f t="shared" si="24"/>
        <v>0</v>
      </c>
      <c r="BF141" s="146">
        <f t="shared" si="25"/>
        <v>0</v>
      </c>
      <c r="BG141" s="146">
        <f t="shared" si="26"/>
        <v>0</v>
      </c>
      <c r="BH141" s="146">
        <f t="shared" si="27"/>
        <v>0</v>
      </c>
      <c r="BI141" s="146">
        <f t="shared" si="28"/>
        <v>0</v>
      </c>
      <c r="BJ141" s="18" t="s">
        <v>144</v>
      </c>
      <c r="BK141" s="146">
        <f t="shared" si="29"/>
        <v>0</v>
      </c>
      <c r="BL141" s="18" t="s">
        <v>205</v>
      </c>
      <c r="BM141" s="18" t="s">
        <v>497</v>
      </c>
    </row>
    <row r="142" spans="2:65" s="1" customFormat="1" ht="25.5" customHeight="1">
      <c r="B142" s="137"/>
      <c r="C142" s="138" t="s">
        <v>152</v>
      </c>
      <c r="D142" s="138" t="s">
        <v>139</v>
      </c>
      <c r="E142" s="139" t="s">
        <v>498</v>
      </c>
      <c r="F142" s="192" t="s">
        <v>499</v>
      </c>
      <c r="G142" s="192"/>
      <c r="H142" s="192"/>
      <c r="I142" s="192"/>
      <c r="J142" s="140" t="s">
        <v>468</v>
      </c>
      <c r="K142" s="141">
        <v>66.162000000000006</v>
      </c>
      <c r="L142" s="193"/>
      <c r="M142" s="193"/>
      <c r="N142" s="193">
        <f t="shared" si="20"/>
        <v>0</v>
      </c>
      <c r="O142" s="193"/>
      <c r="P142" s="193"/>
      <c r="Q142" s="193"/>
      <c r="R142" s="142"/>
      <c r="T142" s="143" t="s">
        <v>5</v>
      </c>
      <c r="U142" s="40" t="s">
        <v>38</v>
      </c>
      <c r="V142" s="144">
        <v>0</v>
      </c>
      <c r="W142" s="144">
        <f t="shared" si="21"/>
        <v>0</v>
      </c>
      <c r="X142" s="144">
        <v>0</v>
      </c>
      <c r="Y142" s="144">
        <f t="shared" si="22"/>
        <v>0</v>
      </c>
      <c r="Z142" s="144">
        <v>0</v>
      </c>
      <c r="AA142" s="145">
        <f t="shared" si="23"/>
        <v>0</v>
      </c>
      <c r="AR142" s="18" t="s">
        <v>205</v>
      </c>
      <c r="AT142" s="18" t="s">
        <v>139</v>
      </c>
      <c r="AU142" s="18" t="s">
        <v>144</v>
      </c>
      <c r="AY142" s="18" t="s">
        <v>137</v>
      </c>
      <c r="BE142" s="146">
        <f t="shared" si="24"/>
        <v>0</v>
      </c>
      <c r="BF142" s="146">
        <f t="shared" si="25"/>
        <v>0</v>
      </c>
      <c r="BG142" s="146">
        <f t="shared" si="26"/>
        <v>0</v>
      </c>
      <c r="BH142" s="146">
        <f t="shared" si="27"/>
        <v>0</v>
      </c>
      <c r="BI142" s="146">
        <f t="shared" si="28"/>
        <v>0</v>
      </c>
      <c r="BJ142" s="18" t="s">
        <v>144</v>
      </c>
      <c r="BK142" s="146">
        <f t="shared" si="29"/>
        <v>0</v>
      </c>
      <c r="BL142" s="18" t="s">
        <v>205</v>
      </c>
      <c r="BM142" s="18" t="s">
        <v>500</v>
      </c>
    </row>
    <row r="143" spans="2:65" s="9" customFormat="1" ht="29.85" customHeight="1">
      <c r="B143" s="126"/>
      <c r="C143" s="127"/>
      <c r="D143" s="136" t="s">
        <v>414</v>
      </c>
      <c r="E143" s="136"/>
      <c r="F143" s="136"/>
      <c r="G143" s="136"/>
      <c r="H143" s="136"/>
      <c r="I143" s="136"/>
      <c r="J143" s="136"/>
      <c r="K143" s="136"/>
      <c r="L143" s="136"/>
      <c r="M143" s="136"/>
      <c r="N143" s="200">
        <f>BK143</f>
        <v>0</v>
      </c>
      <c r="O143" s="201"/>
      <c r="P143" s="201"/>
      <c r="Q143" s="201"/>
      <c r="R143" s="129"/>
      <c r="T143" s="130"/>
      <c r="U143" s="127"/>
      <c r="V143" s="127"/>
      <c r="W143" s="131">
        <f>SUM(W144:W158)</f>
        <v>4.7641499999999999</v>
      </c>
      <c r="X143" s="127"/>
      <c r="Y143" s="131">
        <f>SUM(Y144:Y158)</f>
        <v>3.2009999999999997E-2</v>
      </c>
      <c r="Z143" s="127"/>
      <c r="AA143" s="132">
        <f>SUM(AA144:AA158)</f>
        <v>0</v>
      </c>
      <c r="AR143" s="133" t="s">
        <v>71</v>
      </c>
      <c r="AT143" s="134" t="s">
        <v>70</v>
      </c>
      <c r="AU143" s="134" t="s">
        <v>79</v>
      </c>
      <c r="AY143" s="133" t="s">
        <v>137</v>
      </c>
      <c r="BK143" s="135">
        <f>SUM(BK144:BK158)</f>
        <v>0</v>
      </c>
    </row>
    <row r="144" spans="2:65" s="1" customFormat="1" ht="25.5" customHeight="1">
      <c r="B144" s="137"/>
      <c r="C144" s="138" t="s">
        <v>501</v>
      </c>
      <c r="D144" s="138" t="s">
        <v>139</v>
      </c>
      <c r="E144" s="139" t="s">
        <v>502</v>
      </c>
      <c r="F144" s="192" t="s">
        <v>503</v>
      </c>
      <c r="G144" s="192"/>
      <c r="H144" s="192"/>
      <c r="I144" s="192"/>
      <c r="J144" s="140" t="s">
        <v>192</v>
      </c>
      <c r="K144" s="141">
        <v>3</v>
      </c>
      <c r="L144" s="193"/>
      <c r="M144" s="193"/>
      <c r="N144" s="193">
        <f t="shared" ref="N144:N158" si="30">ROUND(L144*K144,2)</f>
        <v>0</v>
      </c>
      <c r="O144" s="193"/>
      <c r="P144" s="193"/>
      <c r="Q144" s="193"/>
      <c r="R144" s="142"/>
      <c r="T144" s="143" t="s">
        <v>5</v>
      </c>
      <c r="U144" s="40" t="s">
        <v>38</v>
      </c>
      <c r="V144" s="144">
        <v>4.829E-2</v>
      </c>
      <c r="W144" s="144">
        <f t="shared" ref="W144:W158" si="31">V144*K144</f>
        <v>0.14487</v>
      </c>
      <c r="X144" s="144">
        <v>3.0000000000000001E-5</v>
      </c>
      <c r="Y144" s="144">
        <f t="shared" ref="Y144:Y158" si="32">X144*K144</f>
        <v>9.0000000000000006E-5</v>
      </c>
      <c r="Z144" s="144">
        <v>0</v>
      </c>
      <c r="AA144" s="145">
        <f t="shared" ref="AA144:AA158" si="33">Z144*K144</f>
        <v>0</v>
      </c>
      <c r="AR144" s="18" t="s">
        <v>205</v>
      </c>
      <c r="AT144" s="18" t="s">
        <v>139</v>
      </c>
      <c r="AU144" s="18" t="s">
        <v>144</v>
      </c>
      <c r="AY144" s="18" t="s">
        <v>137</v>
      </c>
      <c r="BE144" s="146">
        <f t="shared" ref="BE144:BE158" si="34">IF(U144="základná",N144,0)</f>
        <v>0</v>
      </c>
      <c r="BF144" s="146">
        <f t="shared" ref="BF144:BF158" si="35">IF(U144="znížená",N144,0)</f>
        <v>0</v>
      </c>
      <c r="BG144" s="146">
        <f t="shared" ref="BG144:BG158" si="36">IF(U144="zákl. prenesená",N144,0)</f>
        <v>0</v>
      </c>
      <c r="BH144" s="146">
        <f t="shared" ref="BH144:BH158" si="37">IF(U144="zníž. prenesená",N144,0)</f>
        <v>0</v>
      </c>
      <c r="BI144" s="146">
        <f t="shared" ref="BI144:BI158" si="38">IF(U144="nulová",N144,0)</f>
        <v>0</v>
      </c>
      <c r="BJ144" s="18" t="s">
        <v>144</v>
      </c>
      <c r="BK144" s="146">
        <f t="shared" ref="BK144:BK158" si="39">ROUND(L144*K144,2)</f>
        <v>0</v>
      </c>
      <c r="BL144" s="18" t="s">
        <v>205</v>
      </c>
      <c r="BM144" s="18" t="s">
        <v>504</v>
      </c>
    </row>
    <row r="145" spans="2:65" s="1" customFormat="1" ht="25.5" customHeight="1">
      <c r="B145" s="137"/>
      <c r="C145" s="147" t="s">
        <v>505</v>
      </c>
      <c r="D145" s="147" t="s">
        <v>195</v>
      </c>
      <c r="E145" s="148" t="s">
        <v>506</v>
      </c>
      <c r="F145" s="204" t="s">
        <v>507</v>
      </c>
      <c r="G145" s="204"/>
      <c r="H145" s="204"/>
      <c r="I145" s="204"/>
      <c r="J145" s="149" t="s">
        <v>192</v>
      </c>
      <c r="K145" s="150">
        <v>1</v>
      </c>
      <c r="L145" s="205"/>
      <c r="M145" s="205"/>
      <c r="N145" s="205">
        <f t="shared" si="30"/>
        <v>0</v>
      </c>
      <c r="O145" s="193"/>
      <c r="P145" s="193"/>
      <c r="Q145" s="193"/>
      <c r="R145" s="142"/>
      <c r="T145" s="143" t="s">
        <v>5</v>
      </c>
      <c r="U145" s="40" t="s">
        <v>38</v>
      </c>
      <c r="V145" s="144">
        <v>0</v>
      </c>
      <c r="W145" s="144">
        <f t="shared" si="31"/>
        <v>0</v>
      </c>
      <c r="X145" s="144">
        <v>0</v>
      </c>
      <c r="Y145" s="144">
        <f t="shared" si="32"/>
        <v>0</v>
      </c>
      <c r="Z145" s="144">
        <v>0</v>
      </c>
      <c r="AA145" s="145">
        <f t="shared" si="33"/>
        <v>0</v>
      </c>
      <c r="AR145" s="18" t="s">
        <v>257</v>
      </c>
      <c r="AT145" s="18" t="s">
        <v>195</v>
      </c>
      <c r="AU145" s="18" t="s">
        <v>144</v>
      </c>
      <c r="AY145" s="18" t="s">
        <v>137</v>
      </c>
      <c r="BE145" s="146">
        <f t="shared" si="34"/>
        <v>0</v>
      </c>
      <c r="BF145" s="146">
        <f t="shared" si="35"/>
        <v>0</v>
      </c>
      <c r="BG145" s="146">
        <f t="shared" si="36"/>
        <v>0</v>
      </c>
      <c r="BH145" s="146">
        <f t="shared" si="37"/>
        <v>0</v>
      </c>
      <c r="BI145" s="146">
        <f t="shared" si="38"/>
        <v>0</v>
      </c>
      <c r="BJ145" s="18" t="s">
        <v>144</v>
      </c>
      <c r="BK145" s="146">
        <f t="shared" si="39"/>
        <v>0</v>
      </c>
      <c r="BL145" s="18" t="s">
        <v>205</v>
      </c>
      <c r="BM145" s="18" t="s">
        <v>508</v>
      </c>
    </row>
    <row r="146" spans="2:65" s="1" customFormat="1" ht="16.5" customHeight="1">
      <c r="B146" s="137"/>
      <c r="C146" s="147" t="s">
        <v>509</v>
      </c>
      <c r="D146" s="147" t="s">
        <v>195</v>
      </c>
      <c r="E146" s="148" t="s">
        <v>510</v>
      </c>
      <c r="F146" s="204" t="s">
        <v>511</v>
      </c>
      <c r="G146" s="204"/>
      <c r="H146" s="204"/>
      <c r="I146" s="204"/>
      <c r="J146" s="149" t="s">
        <v>192</v>
      </c>
      <c r="K146" s="150">
        <v>2</v>
      </c>
      <c r="L146" s="205"/>
      <c r="M146" s="205"/>
      <c r="N146" s="205">
        <f t="shared" si="30"/>
        <v>0</v>
      </c>
      <c r="O146" s="193"/>
      <c r="P146" s="193"/>
      <c r="Q146" s="193"/>
      <c r="R146" s="142"/>
      <c r="T146" s="143" t="s">
        <v>5</v>
      </c>
      <c r="U146" s="40" t="s">
        <v>38</v>
      </c>
      <c r="V146" s="144">
        <v>0</v>
      </c>
      <c r="W146" s="144">
        <f t="shared" si="31"/>
        <v>0</v>
      </c>
      <c r="X146" s="144">
        <v>0</v>
      </c>
      <c r="Y146" s="144">
        <f t="shared" si="32"/>
        <v>0</v>
      </c>
      <c r="Z146" s="144">
        <v>0</v>
      </c>
      <c r="AA146" s="145">
        <f t="shared" si="33"/>
        <v>0</v>
      </c>
      <c r="AR146" s="18" t="s">
        <v>257</v>
      </c>
      <c r="AT146" s="18" t="s">
        <v>195</v>
      </c>
      <c r="AU146" s="18" t="s">
        <v>144</v>
      </c>
      <c r="AY146" s="18" t="s">
        <v>137</v>
      </c>
      <c r="BE146" s="146">
        <f t="shared" si="34"/>
        <v>0</v>
      </c>
      <c r="BF146" s="146">
        <f t="shared" si="35"/>
        <v>0</v>
      </c>
      <c r="BG146" s="146">
        <f t="shared" si="36"/>
        <v>0</v>
      </c>
      <c r="BH146" s="146">
        <f t="shared" si="37"/>
        <v>0</v>
      </c>
      <c r="BI146" s="146">
        <f t="shared" si="38"/>
        <v>0</v>
      </c>
      <c r="BJ146" s="18" t="s">
        <v>144</v>
      </c>
      <c r="BK146" s="146">
        <f t="shared" si="39"/>
        <v>0</v>
      </c>
      <c r="BL146" s="18" t="s">
        <v>205</v>
      </c>
      <c r="BM146" s="18" t="s">
        <v>512</v>
      </c>
    </row>
    <row r="147" spans="2:65" s="1" customFormat="1" ht="25.5" customHeight="1">
      <c r="B147" s="137"/>
      <c r="C147" s="138" t="s">
        <v>513</v>
      </c>
      <c r="D147" s="138" t="s">
        <v>139</v>
      </c>
      <c r="E147" s="139" t="s">
        <v>514</v>
      </c>
      <c r="F147" s="192" t="s">
        <v>515</v>
      </c>
      <c r="G147" s="192"/>
      <c r="H147" s="192"/>
      <c r="I147" s="192"/>
      <c r="J147" s="140" t="s">
        <v>192</v>
      </c>
      <c r="K147" s="141">
        <v>160</v>
      </c>
      <c r="L147" s="193"/>
      <c r="M147" s="193"/>
      <c r="N147" s="193">
        <f t="shared" si="30"/>
        <v>0</v>
      </c>
      <c r="O147" s="193"/>
      <c r="P147" s="193"/>
      <c r="Q147" s="193"/>
      <c r="R147" s="142"/>
      <c r="T147" s="143" t="s">
        <v>5</v>
      </c>
      <c r="U147" s="40" t="s">
        <v>38</v>
      </c>
      <c r="V147" s="144">
        <v>0</v>
      </c>
      <c r="W147" s="144">
        <f t="shared" si="31"/>
        <v>0</v>
      </c>
      <c r="X147" s="144">
        <v>3.0000000000000001E-5</v>
      </c>
      <c r="Y147" s="144">
        <f t="shared" si="32"/>
        <v>4.8000000000000004E-3</v>
      </c>
      <c r="Z147" s="144">
        <v>0</v>
      </c>
      <c r="AA147" s="145">
        <f t="shared" si="33"/>
        <v>0</v>
      </c>
      <c r="AR147" s="18" t="s">
        <v>205</v>
      </c>
      <c r="AT147" s="18" t="s">
        <v>139</v>
      </c>
      <c r="AU147" s="18" t="s">
        <v>144</v>
      </c>
      <c r="AY147" s="18" t="s">
        <v>137</v>
      </c>
      <c r="BE147" s="146">
        <f t="shared" si="34"/>
        <v>0</v>
      </c>
      <c r="BF147" s="146">
        <f t="shared" si="35"/>
        <v>0</v>
      </c>
      <c r="BG147" s="146">
        <f t="shared" si="36"/>
        <v>0</v>
      </c>
      <c r="BH147" s="146">
        <f t="shared" si="37"/>
        <v>0</v>
      </c>
      <c r="BI147" s="146">
        <f t="shared" si="38"/>
        <v>0</v>
      </c>
      <c r="BJ147" s="18" t="s">
        <v>144</v>
      </c>
      <c r="BK147" s="146">
        <f t="shared" si="39"/>
        <v>0</v>
      </c>
      <c r="BL147" s="18" t="s">
        <v>205</v>
      </c>
      <c r="BM147" s="18" t="s">
        <v>516</v>
      </c>
    </row>
    <row r="148" spans="2:65" s="1" customFormat="1" ht="38.25" customHeight="1">
      <c r="B148" s="137"/>
      <c r="C148" s="147" t="s">
        <v>517</v>
      </c>
      <c r="D148" s="147" t="s">
        <v>195</v>
      </c>
      <c r="E148" s="148" t="s">
        <v>518</v>
      </c>
      <c r="F148" s="204" t="s">
        <v>519</v>
      </c>
      <c r="G148" s="204"/>
      <c r="H148" s="204"/>
      <c r="I148" s="204"/>
      <c r="J148" s="149" t="s">
        <v>192</v>
      </c>
      <c r="K148" s="150">
        <v>80</v>
      </c>
      <c r="L148" s="205"/>
      <c r="M148" s="205"/>
      <c r="N148" s="205">
        <f t="shared" si="30"/>
        <v>0</v>
      </c>
      <c r="O148" s="193"/>
      <c r="P148" s="193"/>
      <c r="Q148" s="193"/>
      <c r="R148" s="142"/>
      <c r="T148" s="143" t="s">
        <v>5</v>
      </c>
      <c r="U148" s="40" t="s">
        <v>38</v>
      </c>
      <c r="V148" s="144">
        <v>0</v>
      </c>
      <c r="W148" s="144">
        <f t="shared" si="31"/>
        <v>0</v>
      </c>
      <c r="X148" s="144">
        <v>1E-4</v>
      </c>
      <c r="Y148" s="144">
        <f t="shared" si="32"/>
        <v>8.0000000000000002E-3</v>
      </c>
      <c r="Z148" s="144">
        <v>0</v>
      </c>
      <c r="AA148" s="145">
        <f t="shared" si="33"/>
        <v>0</v>
      </c>
      <c r="AR148" s="18" t="s">
        <v>257</v>
      </c>
      <c r="AT148" s="18" t="s">
        <v>195</v>
      </c>
      <c r="AU148" s="18" t="s">
        <v>144</v>
      </c>
      <c r="AY148" s="18" t="s">
        <v>137</v>
      </c>
      <c r="BE148" s="146">
        <f t="shared" si="34"/>
        <v>0</v>
      </c>
      <c r="BF148" s="146">
        <f t="shared" si="35"/>
        <v>0</v>
      </c>
      <c r="BG148" s="146">
        <f t="shared" si="36"/>
        <v>0</v>
      </c>
      <c r="BH148" s="146">
        <f t="shared" si="37"/>
        <v>0</v>
      </c>
      <c r="BI148" s="146">
        <f t="shared" si="38"/>
        <v>0</v>
      </c>
      <c r="BJ148" s="18" t="s">
        <v>144</v>
      </c>
      <c r="BK148" s="146">
        <f t="shared" si="39"/>
        <v>0</v>
      </c>
      <c r="BL148" s="18" t="s">
        <v>205</v>
      </c>
      <c r="BM148" s="18" t="s">
        <v>520</v>
      </c>
    </row>
    <row r="149" spans="2:65" s="1" customFormat="1" ht="25.5" customHeight="1">
      <c r="B149" s="137"/>
      <c r="C149" s="147" t="s">
        <v>521</v>
      </c>
      <c r="D149" s="147" t="s">
        <v>195</v>
      </c>
      <c r="E149" s="148" t="s">
        <v>522</v>
      </c>
      <c r="F149" s="204" t="s">
        <v>523</v>
      </c>
      <c r="G149" s="204"/>
      <c r="H149" s="204"/>
      <c r="I149" s="204"/>
      <c r="J149" s="149" t="s">
        <v>192</v>
      </c>
      <c r="K149" s="150">
        <v>80</v>
      </c>
      <c r="L149" s="205"/>
      <c r="M149" s="205"/>
      <c r="N149" s="205">
        <f t="shared" si="30"/>
        <v>0</v>
      </c>
      <c r="O149" s="193"/>
      <c r="P149" s="193"/>
      <c r="Q149" s="193"/>
      <c r="R149" s="142"/>
      <c r="T149" s="143" t="s">
        <v>5</v>
      </c>
      <c r="U149" s="40" t="s">
        <v>38</v>
      </c>
      <c r="V149" s="144">
        <v>0</v>
      </c>
      <c r="W149" s="144">
        <f t="shared" si="31"/>
        <v>0</v>
      </c>
      <c r="X149" s="144">
        <v>1E-4</v>
      </c>
      <c r="Y149" s="144">
        <f t="shared" si="32"/>
        <v>8.0000000000000002E-3</v>
      </c>
      <c r="Z149" s="144">
        <v>0</v>
      </c>
      <c r="AA149" s="145">
        <f t="shared" si="33"/>
        <v>0</v>
      </c>
      <c r="AR149" s="18" t="s">
        <v>257</v>
      </c>
      <c r="AT149" s="18" t="s">
        <v>195</v>
      </c>
      <c r="AU149" s="18" t="s">
        <v>144</v>
      </c>
      <c r="AY149" s="18" t="s">
        <v>137</v>
      </c>
      <c r="BE149" s="146">
        <f t="shared" si="34"/>
        <v>0</v>
      </c>
      <c r="BF149" s="146">
        <f t="shared" si="35"/>
        <v>0</v>
      </c>
      <c r="BG149" s="146">
        <f t="shared" si="36"/>
        <v>0</v>
      </c>
      <c r="BH149" s="146">
        <f t="shared" si="37"/>
        <v>0</v>
      </c>
      <c r="BI149" s="146">
        <f t="shared" si="38"/>
        <v>0</v>
      </c>
      <c r="BJ149" s="18" t="s">
        <v>144</v>
      </c>
      <c r="BK149" s="146">
        <f t="shared" si="39"/>
        <v>0</v>
      </c>
      <c r="BL149" s="18" t="s">
        <v>205</v>
      </c>
      <c r="BM149" s="18" t="s">
        <v>524</v>
      </c>
    </row>
    <row r="150" spans="2:65" s="1" customFormat="1" ht="25.5" customHeight="1">
      <c r="B150" s="137"/>
      <c r="C150" s="138" t="s">
        <v>525</v>
      </c>
      <c r="D150" s="138" t="s">
        <v>139</v>
      </c>
      <c r="E150" s="139" t="s">
        <v>526</v>
      </c>
      <c r="F150" s="192" t="s">
        <v>527</v>
      </c>
      <c r="G150" s="192"/>
      <c r="H150" s="192"/>
      <c r="I150" s="192"/>
      <c r="J150" s="140" t="s">
        <v>192</v>
      </c>
      <c r="K150" s="141">
        <v>40</v>
      </c>
      <c r="L150" s="193"/>
      <c r="M150" s="193"/>
      <c r="N150" s="193">
        <f t="shared" si="30"/>
        <v>0</v>
      </c>
      <c r="O150" s="193"/>
      <c r="P150" s="193"/>
      <c r="Q150" s="193"/>
      <c r="R150" s="142"/>
      <c r="T150" s="143" t="s">
        <v>5</v>
      </c>
      <c r="U150" s="40" t="s">
        <v>38</v>
      </c>
      <c r="V150" s="144">
        <v>0</v>
      </c>
      <c r="W150" s="144">
        <f t="shared" si="31"/>
        <v>0</v>
      </c>
      <c r="X150" s="144">
        <v>3.0000000000000001E-5</v>
      </c>
      <c r="Y150" s="144">
        <f t="shared" si="32"/>
        <v>1.2000000000000001E-3</v>
      </c>
      <c r="Z150" s="144">
        <v>0</v>
      </c>
      <c r="AA150" s="145">
        <f t="shared" si="33"/>
        <v>0</v>
      </c>
      <c r="AR150" s="18" t="s">
        <v>205</v>
      </c>
      <c r="AT150" s="18" t="s">
        <v>139</v>
      </c>
      <c r="AU150" s="18" t="s">
        <v>144</v>
      </c>
      <c r="AY150" s="18" t="s">
        <v>137</v>
      </c>
      <c r="BE150" s="146">
        <f t="shared" si="34"/>
        <v>0</v>
      </c>
      <c r="BF150" s="146">
        <f t="shared" si="35"/>
        <v>0</v>
      </c>
      <c r="BG150" s="146">
        <f t="shared" si="36"/>
        <v>0</v>
      </c>
      <c r="BH150" s="146">
        <f t="shared" si="37"/>
        <v>0</v>
      </c>
      <c r="BI150" s="146">
        <f t="shared" si="38"/>
        <v>0</v>
      </c>
      <c r="BJ150" s="18" t="s">
        <v>144</v>
      </c>
      <c r="BK150" s="146">
        <f t="shared" si="39"/>
        <v>0</v>
      </c>
      <c r="BL150" s="18" t="s">
        <v>205</v>
      </c>
      <c r="BM150" s="18" t="s">
        <v>528</v>
      </c>
    </row>
    <row r="151" spans="2:65" s="1" customFormat="1" ht="25.5" customHeight="1">
      <c r="B151" s="137"/>
      <c r="C151" s="147" t="s">
        <v>529</v>
      </c>
      <c r="D151" s="147" t="s">
        <v>195</v>
      </c>
      <c r="E151" s="148" t="s">
        <v>530</v>
      </c>
      <c r="F151" s="204" t="s">
        <v>531</v>
      </c>
      <c r="G151" s="204"/>
      <c r="H151" s="204"/>
      <c r="I151" s="204"/>
      <c r="J151" s="149" t="s">
        <v>192</v>
      </c>
      <c r="K151" s="150">
        <v>40</v>
      </c>
      <c r="L151" s="205"/>
      <c r="M151" s="205"/>
      <c r="N151" s="205">
        <f t="shared" si="30"/>
        <v>0</v>
      </c>
      <c r="O151" s="193"/>
      <c r="P151" s="193"/>
      <c r="Q151" s="193"/>
      <c r="R151" s="142"/>
      <c r="T151" s="143" t="s">
        <v>5</v>
      </c>
      <c r="U151" s="40" t="s">
        <v>38</v>
      </c>
      <c r="V151" s="144">
        <v>0</v>
      </c>
      <c r="W151" s="144">
        <f t="shared" si="31"/>
        <v>0</v>
      </c>
      <c r="X151" s="144">
        <v>2.0000000000000001E-4</v>
      </c>
      <c r="Y151" s="144">
        <f t="shared" si="32"/>
        <v>8.0000000000000002E-3</v>
      </c>
      <c r="Z151" s="144">
        <v>0</v>
      </c>
      <c r="AA151" s="145">
        <f t="shared" si="33"/>
        <v>0</v>
      </c>
      <c r="AR151" s="18" t="s">
        <v>257</v>
      </c>
      <c r="AT151" s="18" t="s">
        <v>195</v>
      </c>
      <c r="AU151" s="18" t="s">
        <v>144</v>
      </c>
      <c r="AY151" s="18" t="s">
        <v>137</v>
      </c>
      <c r="BE151" s="146">
        <f t="shared" si="34"/>
        <v>0</v>
      </c>
      <c r="BF151" s="146">
        <f t="shared" si="35"/>
        <v>0</v>
      </c>
      <c r="BG151" s="146">
        <f t="shared" si="36"/>
        <v>0</v>
      </c>
      <c r="BH151" s="146">
        <f t="shared" si="37"/>
        <v>0</v>
      </c>
      <c r="BI151" s="146">
        <f t="shared" si="38"/>
        <v>0</v>
      </c>
      <c r="BJ151" s="18" t="s">
        <v>144</v>
      </c>
      <c r="BK151" s="146">
        <f t="shared" si="39"/>
        <v>0</v>
      </c>
      <c r="BL151" s="18" t="s">
        <v>205</v>
      </c>
      <c r="BM151" s="18" t="s">
        <v>532</v>
      </c>
    </row>
    <row r="152" spans="2:65" s="1" customFormat="1" ht="25.5" customHeight="1">
      <c r="B152" s="137"/>
      <c r="C152" s="138" t="s">
        <v>533</v>
      </c>
      <c r="D152" s="138" t="s">
        <v>139</v>
      </c>
      <c r="E152" s="139" t="s">
        <v>534</v>
      </c>
      <c r="F152" s="192" t="s">
        <v>535</v>
      </c>
      <c r="G152" s="192"/>
      <c r="H152" s="192"/>
      <c r="I152" s="192"/>
      <c r="J152" s="140" t="s">
        <v>192</v>
      </c>
      <c r="K152" s="141">
        <v>4</v>
      </c>
      <c r="L152" s="193"/>
      <c r="M152" s="193"/>
      <c r="N152" s="193">
        <f t="shared" si="30"/>
        <v>0</v>
      </c>
      <c r="O152" s="193"/>
      <c r="P152" s="193"/>
      <c r="Q152" s="193"/>
      <c r="R152" s="142"/>
      <c r="T152" s="143" t="s">
        <v>5</v>
      </c>
      <c r="U152" s="40" t="s">
        <v>38</v>
      </c>
      <c r="V152" s="144">
        <v>0.25402000000000002</v>
      </c>
      <c r="W152" s="144">
        <f t="shared" si="31"/>
        <v>1.0160800000000001</v>
      </c>
      <c r="X152" s="144">
        <v>3.0000000000000001E-5</v>
      </c>
      <c r="Y152" s="144">
        <f t="shared" si="32"/>
        <v>1.2E-4</v>
      </c>
      <c r="Z152" s="144">
        <v>0</v>
      </c>
      <c r="AA152" s="145">
        <f t="shared" si="33"/>
        <v>0</v>
      </c>
      <c r="AR152" s="18" t="s">
        <v>205</v>
      </c>
      <c r="AT152" s="18" t="s">
        <v>139</v>
      </c>
      <c r="AU152" s="18" t="s">
        <v>144</v>
      </c>
      <c r="AY152" s="18" t="s">
        <v>137</v>
      </c>
      <c r="BE152" s="146">
        <f t="shared" si="34"/>
        <v>0</v>
      </c>
      <c r="BF152" s="146">
        <f t="shared" si="35"/>
        <v>0</v>
      </c>
      <c r="BG152" s="146">
        <f t="shared" si="36"/>
        <v>0</v>
      </c>
      <c r="BH152" s="146">
        <f t="shared" si="37"/>
        <v>0</v>
      </c>
      <c r="BI152" s="146">
        <f t="shared" si="38"/>
        <v>0</v>
      </c>
      <c r="BJ152" s="18" t="s">
        <v>144</v>
      </c>
      <c r="BK152" s="146">
        <f t="shared" si="39"/>
        <v>0</v>
      </c>
      <c r="BL152" s="18" t="s">
        <v>205</v>
      </c>
      <c r="BM152" s="18" t="s">
        <v>536</v>
      </c>
    </row>
    <row r="153" spans="2:65" s="1" customFormat="1" ht="25.5" customHeight="1">
      <c r="B153" s="137"/>
      <c r="C153" s="147" t="s">
        <v>537</v>
      </c>
      <c r="D153" s="147" t="s">
        <v>195</v>
      </c>
      <c r="E153" s="148" t="s">
        <v>538</v>
      </c>
      <c r="F153" s="204" t="s">
        <v>539</v>
      </c>
      <c r="G153" s="204"/>
      <c r="H153" s="204"/>
      <c r="I153" s="204"/>
      <c r="J153" s="149" t="s">
        <v>192</v>
      </c>
      <c r="K153" s="150">
        <v>2</v>
      </c>
      <c r="L153" s="205"/>
      <c r="M153" s="205"/>
      <c r="N153" s="205">
        <f t="shared" si="30"/>
        <v>0</v>
      </c>
      <c r="O153" s="193"/>
      <c r="P153" s="193"/>
      <c r="Q153" s="193"/>
      <c r="R153" s="142"/>
      <c r="T153" s="143" t="s">
        <v>5</v>
      </c>
      <c r="U153" s="40" t="s">
        <v>38</v>
      </c>
      <c r="V153" s="144">
        <v>0</v>
      </c>
      <c r="W153" s="144">
        <f t="shared" si="31"/>
        <v>0</v>
      </c>
      <c r="X153" s="144">
        <v>5.0000000000000001E-4</v>
      </c>
      <c r="Y153" s="144">
        <f t="shared" si="32"/>
        <v>1E-3</v>
      </c>
      <c r="Z153" s="144">
        <v>0</v>
      </c>
      <c r="AA153" s="145">
        <f t="shared" si="33"/>
        <v>0</v>
      </c>
      <c r="AR153" s="18" t="s">
        <v>257</v>
      </c>
      <c r="AT153" s="18" t="s">
        <v>195</v>
      </c>
      <c r="AU153" s="18" t="s">
        <v>144</v>
      </c>
      <c r="AY153" s="18" t="s">
        <v>137</v>
      </c>
      <c r="BE153" s="146">
        <f t="shared" si="34"/>
        <v>0</v>
      </c>
      <c r="BF153" s="146">
        <f t="shared" si="35"/>
        <v>0</v>
      </c>
      <c r="BG153" s="146">
        <f t="shared" si="36"/>
        <v>0</v>
      </c>
      <c r="BH153" s="146">
        <f t="shared" si="37"/>
        <v>0</v>
      </c>
      <c r="BI153" s="146">
        <f t="shared" si="38"/>
        <v>0</v>
      </c>
      <c r="BJ153" s="18" t="s">
        <v>144</v>
      </c>
      <c r="BK153" s="146">
        <f t="shared" si="39"/>
        <v>0</v>
      </c>
      <c r="BL153" s="18" t="s">
        <v>205</v>
      </c>
      <c r="BM153" s="18" t="s">
        <v>540</v>
      </c>
    </row>
    <row r="154" spans="2:65" s="1" customFormat="1" ht="16.5" customHeight="1">
      <c r="B154" s="137"/>
      <c r="C154" s="147" t="s">
        <v>541</v>
      </c>
      <c r="D154" s="147" t="s">
        <v>195</v>
      </c>
      <c r="E154" s="148" t="s">
        <v>542</v>
      </c>
      <c r="F154" s="204" t="s">
        <v>543</v>
      </c>
      <c r="G154" s="204"/>
      <c r="H154" s="204"/>
      <c r="I154" s="204"/>
      <c r="J154" s="149" t="s">
        <v>192</v>
      </c>
      <c r="K154" s="150">
        <v>1</v>
      </c>
      <c r="L154" s="205"/>
      <c r="M154" s="205"/>
      <c r="N154" s="205">
        <f t="shared" si="30"/>
        <v>0</v>
      </c>
      <c r="O154" s="193"/>
      <c r="P154" s="193"/>
      <c r="Q154" s="193"/>
      <c r="R154" s="142"/>
      <c r="T154" s="143" t="s">
        <v>5</v>
      </c>
      <c r="U154" s="40" t="s">
        <v>38</v>
      </c>
      <c r="V154" s="144">
        <v>0</v>
      </c>
      <c r="W154" s="144">
        <f t="shared" si="31"/>
        <v>0</v>
      </c>
      <c r="X154" s="144">
        <v>4.0000000000000002E-4</v>
      </c>
      <c r="Y154" s="144">
        <f t="shared" si="32"/>
        <v>4.0000000000000002E-4</v>
      </c>
      <c r="Z154" s="144">
        <v>0</v>
      </c>
      <c r="AA154" s="145">
        <f t="shared" si="33"/>
        <v>0</v>
      </c>
      <c r="AR154" s="18" t="s">
        <v>257</v>
      </c>
      <c r="AT154" s="18" t="s">
        <v>195</v>
      </c>
      <c r="AU154" s="18" t="s">
        <v>144</v>
      </c>
      <c r="AY154" s="18" t="s">
        <v>137</v>
      </c>
      <c r="BE154" s="146">
        <f t="shared" si="34"/>
        <v>0</v>
      </c>
      <c r="BF154" s="146">
        <f t="shared" si="35"/>
        <v>0</v>
      </c>
      <c r="BG154" s="146">
        <f t="shared" si="36"/>
        <v>0</v>
      </c>
      <c r="BH154" s="146">
        <f t="shared" si="37"/>
        <v>0</v>
      </c>
      <c r="BI154" s="146">
        <f t="shared" si="38"/>
        <v>0</v>
      </c>
      <c r="BJ154" s="18" t="s">
        <v>144</v>
      </c>
      <c r="BK154" s="146">
        <f t="shared" si="39"/>
        <v>0</v>
      </c>
      <c r="BL154" s="18" t="s">
        <v>205</v>
      </c>
      <c r="BM154" s="18" t="s">
        <v>544</v>
      </c>
    </row>
    <row r="155" spans="2:65" s="1" customFormat="1" ht="16.5" customHeight="1">
      <c r="B155" s="137"/>
      <c r="C155" s="147" t="s">
        <v>545</v>
      </c>
      <c r="D155" s="147" t="s">
        <v>195</v>
      </c>
      <c r="E155" s="148" t="s">
        <v>546</v>
      </c>
      <c r="F155" s="204" t="s">
        <v>547</v>
      </c>
      <c r="G155" s="204"/>
      <c r="H155" s="204"/>
      <c r="I155" s="204"/>
      <c r="J155" s="149" t="s">
        <v>192</v>
      </c>
      <c r="K155" s="150">
        <v>1</v>
      </c>
      <c r="L155" s="205"/>
      <c r="M155" s="205"/>
      <c r="N155" s="205">
        <f t="shared" si="30"/>
        <v>0</v>
      </c>
      <c r="O155" s="193"/>
      <c r="P155" s="193"/>
      <c r="Q155" s="193"/>
      <c r="R155" s="142"/>
      <c r="T155" s="143" t="s">
        <v>5</v>
      </c>
      <c r="U155" s="40" t="s">
        <v>38</v>
      </c>
      <c r="V155" s="144">
        <v>0</v>
      </c>
      <c r="W155" s="144">
        <f t="shared" si="31"/>
        <v>0</v>
      </c>
      <c r="X155" s="144">
        <v>4.0000000000000002E-4</v>
      </c>
      <c r="Y155" s="144">
        <f t="shared" si="32"/>
        <v>4.0000000000000002E-4</v>
      </c>
      <c r="Z155" s="144">
        <v>0</v>
      </c>
      <c r="AA155" s="145">
        <f t="shared" si="33"/>
        <v>0</v>
      </c>
      <c r="AR155" s="18" t="s">
        <v>257</v>
      </c>
      <c r="AT155" s="18" t="s">
        <v>195</v>
      </c>
      <c r="AU155" s="18" t="s">
        <v>144</v>
      </c>
      <c r="AY155" s="18" t="s">
        <v>137</v>
      </c>
      <c r="BE155" s="146">
        <f t="shared" si="34"/>
        <v>0</v>
      </c>
      <c r="BF155" s="146">
        <f t="shared" si="35"/>
        <v>0</v>
      </c>
      <c r="BG155" s="146">
        <f t="shared" si="36"/>
        <v>0</v>
      </c>
      <c r="BH155" s="146">
        <f t="shared" si="37"/>
        <v>0</v>
      </c>
      <c r="BI155" s="146">
        <f t="shared" si="38"/>
        <v>0</v>
      </c>
      <c r="BJ155" s="18" t="s">
        <v>144</v>
      </c>
      <c r="BK155" s="146">
        <f t="shared" si="39"/>
        <v>0</v>
      </c>
      <c r="BL155" s="18" t="s">
        <v>205</v>
      </c>
      <c r="BM155" s="18" t="s">
        <v>548</v>
      </c>
    </row>
    <row r="156" spans="2:65" s="1" customFormat="1" ht="25.5" customHeight="1">
      <c r="B156" s="137"/>
      <c r="C156" s="138" t="s">
        <v>549</v>
      </c>
      <c r="D156" s="138" t="s">
        <v>139</v>
      </c>
      <c r="E156" s="139" t="s">
        <v>550</v>
      </c>
      <c r="F156" s="192" t="s">
        <v>551</v>
      </c>
      <c r="G156" s="192"/>
      <c r="H156" s="192"/>
      <c r="I156" s="192"/>
      <c r="J156" s="140" t="s">
        <v>444</v>
      </c>
      <c r="K156" s="141">
        <v>40</v>
      </c>
      <c r="L156" s="193"/>
      <c r="M156" s="193"/>
      <c r="N156" s="193">
        <f t="shared" si="30"/>
        <v>0</v>
      </c>
      <c r="O156" s="193"/>
      <c r="P156" s="193"/>
      <c r="Q156" s="193"/>
      <c r="R156" s="142"/>
      <c r="T156" s="143" t="s">
        <v>5</v>
      </c>
      <c r="U156" s="40" t="s">
        <v>38</v>
      </c>
      <c r="V156" s="144">
        <v>9.0079999999999993E-2</v>
      </c>
      <c r="W156" s="144">
        <f t="shared" si="31"/>
        <v>3.6031999999999997</v>
      </c>
      <c r="X156" s="144">
        <v>0</v>
      </c>
      <c r="Y156" s="144">
        <f t="shared" si="32"/>
        <v>0</v>
      </c>
      <c r="Z156" s="144">
        <v>0</v>
      </c>
      <c r="AA156" s="145">
        <f t="shared" si="33"/>
        <v>0</v>
      </c>
      <c r="AR156" s="18" t="s">
        <v>205</v>
      </c>
      <c r="AT156" s="18" t="s">
        <v>139</v>
      </c>
      <c r="AU156" s="18" t="s">
        <v>144</v>
      </c>
      <c r="AY156" s="18" t="s">
        <v>137</v>
      </c>
      <c r="BE156" s="146">
        <f t="shared" si="34"/>
        <v>0</v>
      </c>
      <c r="BF156" s="146">
        <f t="shared" si="35"/>
        <v>0</v>
      </c>
      <c r="BG156" s="146">
        <f t="shared" si="36"/>
        <v>0</v>
      </c>
      <c r="BH156" s="146">
        <f t="shared" si="37"/>
        <v>0</v>
      </c>
      <c r="BI156" s="146">
        <f t="shared" si="38"/>
        <v>0</v>
      </c>
      <c r="BJ156" s="18" t="s">
        <v>144</v>
      </c>
      <c r="BK156" s="146">
        <f t="shared" si="39"/>
        <v>0</v>
      </c>
      <c r="BL156" s="18" t="s">
        <v>205</v>
      </c>
      <c r="BM156" s="18" t="s">
        <v>552</v>
      </c>
    </row>
    <row r="157" spans="2:65" s="1" customFormat="1" ht="16.5" customHeight="1">
      <c r="B157" s="137"/>
      <c r="C157" s="147" t="s">
        <v>553</v>
      </c>
      <c r="D157" s="147" t="s">
        <v>195</v>
      </c>
      <c r="E157" s="148" t="s">
        <v>554</v>
      </c>
      <c r="F157" s="204" t="s">
        <v>555</v>
      </c>
      <c r="G157" s="204"/>
      <c r="H157" s="204"/>
      <c r="I157" s="204"/>
      <c r="J157" s="149" t="s">
        <v>192</v>
      </c>
      <c r="K157" s="150">
        <v>40</v>
      </c>
      <c r="L157" s="205"/>
      <c r="M157" s="205"/>
      <c r="N157" s="205">
        <f t="shared" si="30"/>
        <v>0</v>
      </c>
      <c r="O157" s="193"/>
      <c r="P157" s="193"/>
      <c r="Q157" s="193"/>
      <c r="R157" s="142"/>
      <c r="T157" s="143" t="s">
        <v>5</v>
      </c>
      <c r="U157" s="40" t="s">
        <v>38</v>
      </c>
      <c r="V157" s="144">
        <v>0</v>
      </c>
      <c r="W157" s="144">
        <f t="shared" si="31"/>
        <v>0</v>
      </c>
      <c r="X157" s="144">
        <v>0</v>
      </c>
      <c r="Y157" s="144">
        <f t="shared" si="32"/>
        <v>0</v>
      </c>
      <c r="Z157" s="144">
        <v>0</v>
      </c>
      <c r="AA157" s="145">
        <f t="shared" si="33"/>
        <v>0</v>
      </c>
      <c r="AR157" s="18" t="s">
        <v>257</v>
      </c>
      <c r="AT157" s="18" t="s">
        <v>195</v>
      </c>
      <c r="AU157" s="18" t="s">
        <v>144</v>
      </c>
      <c r="AY157" s="18" t="s">
        <v>137</v>
      </c>
      <c r="BE157" s="146">
        <f t="shared" si="34"/>
        <v>0</v>
      </c>
      <c r="BF157" s="146">
        <f t="shared" si="35"/>
        <v>0</v>
      </c>
      <c r="BG157" s="146">
        <f t="shared" si="36"/>
        <v>0</v>
      </c>
      <c r="BH157" s="146">
        <f t="shared" si="37"/>
        <v>0</v>
      </c>
      <c r="BI157" s="146">
        <f t="shared" si="38"/>
        <v>0</v>
      </c>
      <c r="BJ157" s="18" t="s">
        <v>144</v>
      </c>
      <c r="BK157" s="146">
        <f t="shared" si="39"/>
        <v>0</v>
      </c>
      <c r="BL157" s="18" t="s">
        <v>205</v>
      </c>
      <c r="BM157" s="18" t="s">
        <v>556</v>
      </c>
    </row>
    <row r="158" spans="2:65" s="1" customFormat="1" ht="25.5" customHeight="1">
      <c r="B158" s="137"/>
      <c r="C158" s="138" t="s">
        <v>557</v>
      </c>
      <c r="D158" s="138" t="s">
        <v>139</v>
      </c>
      <c r="E158" s="139" t="s">
        <v>558</v>
      </c>
      <c r="F158" s="192" t="s">
        <v>559</v>
      </c>
      <c r="G158" s="192"/>
      <c r="H158" s="192"/>
      <c r="I158" s="192"/>
      <c r="J158" s="140" t="s">
        <v>468</v>
      </c>
      <c r="K158" s="141">
        <v>14.579000000000001</v>
      </c>
      <c r="L158" s="193"/>
      <c r="M158" s="193"/>
      <c r="N158" s="193">
        <f t="shared" si="30"/>
        <v>0</v>
      </c>
      <c r="O158" s="193"/>
      <c r="P158" s="193"/>
      <c r="Q158" s="193"/>
      <c r="R158" s="142"/>
      <c r="T158" s="143" t="s">
        <v>5</v>
      </c>
      <c r="U158" s="40" t="s">
        <v>38</v>
      </c>
      <c r="V158" s="144">
        <v>0</v>
      </c>
      <c r="W158" s="144">
        <f t="shared" si="31"/>
        <v>0</v>
      </c>
      <c r="X158" s="144">
        <v>0</v>
      </c>
      <c r="Y158" s="144">
        <f t="shared" si="32"/>
        <v>0</v>
      </c>
      <c r="Z158" s="144">
        <v>0</v>
      </c>
      <c r="AA158" s="145">
        <f t="shared" si="33"/>
        <v>0</v>
      </c>
      <c r="AR158" s="18" t="s">
        <v>205</v>
      </c>
      <c r="AT158" s="18" t="s">
        <v>139</v>
      </c>
      <c r="AU158" s="18" t="s">
        <v>144</v>
      </c>
      <c r="AY158" s="18" t="s">
        <v>137</v>
      </c>
      <c r="BE158" s="146">
        <f t="shared" si="34"/>
        <v>0</v>
      </c>
      <c r="BF158" s="146">
        <f t="shared" si="35"/>
        <v>0</v>
      </c>
      <c r="BG158" s="146">
        <f t="shared" si="36"/>
        <v>0</v>
      </c>
      <c r="BH158" s="146">
        <f t="shared" si="37"/>
        <v>0</v>
      </c>
      <c r="BI158" s="146">
        <f t="shared" si="38"/>
        <v>0</v>
      </c>
      <c r="BJ158" s="18" t="s">
        <v>144</v>
      </c>
      <c r="BK158" s="146">
        <f t="shared" si="39"/>
        <v>0</v>
      </c>
      <c r="BL158" s="18" t="s">
        <v>205</v>
      </c>
      <c r="BM158" s="18" t="s">
        <v>560</v>
      </c>
    </row>
    <row r="159" spans="2:65" s="9" customFormat="1" ht="29.85" customHeight="1">
      <c r="B159" s="126"/>
      <c r="C159" s="127"/>
      <c r="D159" s="136" t="s">
        <v>415</v>
      </c>
      <c r="E159" s="136"/>
      <c r="F159" s="136"/>
      <c r="G159" s="136"/>
      <c r="H159" s="136"/>
      <c r="I159" s="136"/>
      <c r="J159" s="136"/>
      <c r="K159" s="136"/>
      <c r="L159" s="136"/>
      <c r="M159" s="136"/>
      <c r="N159" s="200">
        <f>BK159</f>
        <v>0</v>
      </c>
      <c r="O159" s="201"/>
      <c r="P159" s="201"/>
      <c r="Q159" s="201"/>
      <c r="R159" s="129"/>
      <c r="T159" s="130"/>
      <c r="U159" s="127"/>
      <c r="V159" s="127"/>
      <c r="W159" s="131">
        <f>SUM(W160:W184)</f>
        <v>6.5170000000000003</v>
      </c>
      <c r="X159" s="127"/>
      <c r="Y159" s="131">
        <f>SUM(Y160:Y184)</f>
        <v>1.9686600000000001</v>
      </c>
      <c r="Z159" s="127"/>
      <c r="AA159" s="132">
        <f>SUM(AA160:AA184)</f>
        <v>0</v>
      </c>
      <c r="AR159" s="133" t="s">
        <v>71</v>
      </c>
      <c r="AT159" s="134" t="s">
        <v>70</v>
      </c>
      <c r="AU159" s="134" t="s">
        <v>79</v>
      </c>
      <c r="AY159" s="133" t="s">
        <v>137</v>
      </c>
      <c r="BK159" s="135">
        <f>SUM(BK160:BK184)</f>
        <v>0</v>
      </c>
    </row>
    <row r="160" spans="2:65" s="1" customFormat="1" ht="25.5" customHeight="1">
      <c r="B160" s="137"/>
      <c r="C160" s="138" t="s">
        <v>561</v>
      </c>
      <c r="D160" s="138" t="s">
        <v>139</v>
      </c>
      <c r="E160" s="139" t="s">
        <v>562</v>
      </c>
      <c r="F160" s="192" t="s">
        <v>563</v>
      </c>
      <c r="G160" s="192"/>
      <c r="H160" s="192"/>
      <c r="I160" s="192"/>
      <c r="J160" s="140" t="s">
        <v>336</v>
      </c>
      <c r="K160" s="141">
        <v>9</v>
      </c>
      <c r="L160" s="193"/>
      <c r="M160" s="193"/>
      <c r="N160" s="193">
        <f t="shared" ref="N160:N184" si="40">ROUND(L160*K160,2)</f>
        <v>0</v>
      </c>
      <c r="O160" s="193"/>
      <c r="P160" s="193"/>
      <c r="Q160" s="193"/>
      <c r="R160" s="142"/>
      <c r="T160" s="143" t="s">
        <v>5</v>
      </c>
      <c r="U160" s="40" t="s">
        <v>38</v>
      </c>
      <c r="V160" s="144">
        <v>0</v>
      </c>
      <c r="W160" s="144">
        <f t="shared" ref="W160:W184" si="41">V160*K160</f>
        <v>0</v>
      </c>
      <c r="X160" s="144">
        <v>1.1999999999999999E-3</v>
      </c>
      <c r="Y160" s="144">
        <f t="shared" ref="Y160:Y184" si="42">X160*K160</f>
        <v>1.0799999999999999E-2</v>
      </c>
      <c r="Z160" s="144">
        <v>0</v>
      </c>
      <c r="AA160" s="145">
        <f t="shared" ref="AA160:AA184" si="43">Z160*K160</f>
        <v>0</v>
      </c>
      <c r="AR160" s="18" t="s">
        <v>205</v>
      </c>
      <c r="AT160" s="18" t="s">
        <v>139</v>
      </c>
      <c r="AU160" s="18" t="s">
        <v>144</v>
      </c>
      <c r="AY160" s="18" t="s">
        <v>137</v>
      </c>
      <c r="BE160" s="146">
        <f t="shared" ref="BE160:BE184" si="44">IF(U160="základná",N160,0)</f>
        <v>0</v>
      </c>
      <c r="BF160" s="146">
        <f t="shared" ref="BF160:BF184" si="45">IF(U160="znížená",N160,0)</f>
        <v>0</v>
      </c>
      <c r="BG160" s="146">
        <f t="shared" ref="BG160:BG184" si="46">IF(U160="zákl. prenesená",N160,0)</f>
        <v>0</v>
      </c>
      <c r="BH160" s="146">
        <f t="shared" ref="BH160:BH184" si="47">IF(U160="zníž. prenesená",N160,0)</f>
        <v>0</v>
      </c>
      <c r="BI160" s="146">
        <f t="shared" ref="BI160:BI184" si="48">IF(U160="nulová",N160,0)</f>
        <v>0</v>
      </c>
      <c r="BJ160" s="18" t="s">
        <v>144</v>
      </c>
      <c r="BK160" s="146">
        <f t="shared" ref="BK160:BK184" si="49">ROUND(L160*K160,2)</f>
        <v>0</v>
      </c>
      <c r="BL160" s="18" t="s">
        <v>205</v>
      </c>
      <c r="BM160" s="18" t="s">
        <v>564</v>
      </c>
    </row>
    <row r="161" spans="2:65" s="1" customFormat="1" ht="25.5" customHeight="1">
      <c r="B161" s="137"/>
      <c r="C161" s="147" t="s">
        <v>565</v>
      </c>
      <c r="D161" s="147" t="s">
        <v>195</v>
      </c>
      <c r="E161" s="148" t="s">
        <v>566</v>
      </c>
      <c r="F161" s="204" t="s">
        <v>567</v>
      </c>
      <c r="G161" s="204"/>
      <c r="H161" s="204"/>
      <c r="I161" s="204"/>
      <c r="J161" s="149" t="s">
        <v>192</v>
      </c>
      <c r="K161" s="150">
        <v>1</v>
      </c>
      <c r="L161" s="205"/>
      <c r="M161" s="205"/>
      <c r="N161" s="205">
        <f t="shared" si="40"/>
        <v>0</v>
      </c>
      <c r="O161" s="193"/>
      <c r="P161" s="193"/>
      <c r="Q161" s="193"/>
      <c r="R161" s="142"/>
      <c r="T161" s="143" t="s">
        <v>5</v>
      </c>
      <c r="U161" s="40" t="s">
        <v>38</v>
      </c>
      <c r="V161" s="144">
        <v>0</v>
      </c>
      <c r="W161" s="144">
        <f t="shared" si="41"/>
        <v>0</v>
      </c>
      <c r="X161" s="144">
        <v>7.0000000000000001E-3</v>
      </c>
      <c r="Y161" s="144">
        <f t="shared" si="42"/>
        <v>7.0000000000000001E-3</v>
      </c>
      <c r="Z161" s="144">
        <v>0</v>
      </c>
      <c r="AA161" s="145">
        <f t="shared" si="43"/>
        <v>0</v>
      </c>
      <c r="AR161" s="18" t="s">
        <v>257</v>
      </c>
      <c r="AT161" s="18" t="s">
        <v>195</v>
      </c>
      <c r="AU161" s="18" t="s">
        <v>144</v>
      </c>
      <c r="AY161" s="18" t="s">
        <v>137</v>
      </c>
      <c r="BE161" s="146">
        <f t="shared" si="44"/>
        <v>0</v>
      </c>
      <c r="BF161" s="146">
        <f t="shared" si="45"/>
        <v>0</v>
      </c>
      <c r="BG161" s="146">
        <f t="shared" si="46"/>
        <v>0</v>
      </c>
      <c r="BH161" s="146">
        <f t="shared" si="47"/>
        <v>0</v>
      </c>
      <c r="BI161" s="146">
        <f t="shared" si="48"/>
        <v>0</v>
      </c>
      <c r="BJ161" s="18" t="s">
        <v>144</v>
      </c>
      <c r="BK161" s="146">
        <f t="shared" si="49"/>
        <v>0</v>
      </c>
      <c r="BL161" s="18" t="s">
        <v>205</v>
      </c>
      <c r="BM161" s="18" t="s">
        <v>568</v>
      </c>
    </row>
    <row r="162" spans="2:65" s="1" customFormat="1" ht="25.5" customHeight="1">
      <c r="B162" s="137"/>
      <c r="C162" s="147" t="s">
        <v>569</v>
      </c>
      <c r="D162" s="147" t="s">
        <v>195</v>
      </c>
      <c r="E162" s="148" t="s">
        <v>570</v>
      </c>
      <c r="F162" s="204" t="s">
        <v>571</v>
      </c>
      <c r="G162" s="204"/>
      <c r="H162" s="204"/>
      <c r="I162" s="204"/>
      <c r="J162" s="149" t="s">
        <v>192</v>
      </c>
      <c r="K162" s="150">
        <v>1</v>
      </c>
      <c r="L162" s="205"/>
      <c r="M162" s="205"/>
      <c r="N162" s="205">
        <f t="shared" si="40"/>
        <v>0</v>
      </c>
      <c r="O162" s="193"/>
      <c r="P162" s="193"/>
      <c r="Q162" s="193"/>
      <c r="R162" s="142"/>
      <c r="T162" s="143" t="s">
        <v>5</v>
      </c>
      <c r="U162" s="40" t="s">
        <v>38</v>
      </c>
      <c r="V162" s="144">
        <v>0</v>
      </c>
      <c r="W162" s="144">
        <f t="shared" si="41"/>
        <v>0</v>
      </c>
      <c r="X162" s="144">
        <v>8.0000000000000002E-3</v>
      </c>
      <c r="Y162" s="144">
        <f t="shared" si="42"/>
        <v>8.0000000000000002E-3</v>
      </c>
      <c r="Z162" s="144">
        <v>0</v>
      </c>
      <c r="AA162" s="145">
        <f t="shared" si="43"/>
        <v>0</v>
      </c>
      <c r="AR162" s="18" t="s">
        <v>257</v>
      </c>
      <c r="AT162" s="18" t="s">
        <v>195</v>
      </c>
      <c r="AU162" s="18" t="s">
        <v>144</v>
      </c>
      <c r="AY162" s="18" t="s">
        <v>137</v>
      </c>
      <c r="BE162" s="146">
        <f t="shared" si="44"/>
        <v>0</v>
      </c>
      <c r="BF162" s="146">
        <f t="shared" si="45"/>
        <v>0</v>
      </c>
      <c r="BG162" s="146">
        <f t="shared" si="46"/>
        <v>0</v>
      </c>
      <c r="BH162" s="146">
        <f t="shared" si="47"/>
        <v>0</v>
      </c>
      <c r="BI162" s="146">
        <f t="shared" si="48"/>
        <v>0</v>
      </c>
      <c r="BJ162" s="18" t="s">
        <v>144</v>
      </c>
      <c r="BK162" s="146">
        <f t="shared" si="49"/>
        <v>0</v>
      </c>
      <c r="BL162" s="18" t="s">
        <v>205</v>
      </c>
      <c r="BM162" s="18" t="s">
        <v>572</v>
      </c>
    </row>
    <row r="163" spans="2:65" s="1" customFormat="1" ht="25.5" customHeight="1">
      <c r="B163" s="137"/>
      <c r="C163" s="147" t="s">
        <v>573</v>
      </c>
      <c r="D163" s="147" t="s">
        <v>195</v>
      </c>
      <c r="E163" s="148" t="s">
        <v>574</v>
      </c>
      <c r="F163" s="204" t="s">
        <v>575</v>
      </c>
      <c r="G163" s="204"/>
      <c r="H163" s="204"/>
      <c r="I163" s="204"/>
      <c r="J163" s="149" t="s">
        <v>192</v>
      </c>
      <c r="K163" s="150">
        <v>1</v>
      </c>
      <c r="L163" s="205"/>
      <c r="M163" s="205"/>
      <c r="N163" s="205">
        <f t="shared" si="40"/>
        <v>0</v>
      </c>
      <c r="O163" s="193"/>
      <c r="P163" s="193"/>
      <c r="Q163" s="193"/>
      <c r="R163" s="142"/>
      <c r="T163" s="143" t="s">
        <v>5</v>
      </c>
      <c r="U163" s="40" t="s">
        <v>38</v>
      </c>
      <c r="V163" s="144">
        <v>0</v>
      </c>
      <c r="W163" s="144">
        <f t="shared" si="41"/>
        <v>0</v>
      </c>
      <c r="X163" s="144">
        <v>8.0000000000000002E-3</v>
      </c>
      <c r="Y163" s="144">
        <f t="shared" si="42"/>
        <v>8.0000000000000002E-3</v>
      </c>
      <c r="Z163" s="144">
        <v>0</v>
      </c>
      <c r="AA163" s="145">
        <f t="shared" si="43"/>
        <v>0</v>
      </c>
      <c r="AR163" s="18" t="s">
        <v>257</v>
      </c>
      <c r="AT163" s="18" t="s">
        <v>195</v>
      </c>
      <c r="AU163" s="18" t="s">
        <v>144</v>
      </c>
      <c r="AY163" s="18" t="s">
        <v>137</v>
      </c>
      <c r="BE163" s="146">
        <f t="shared" si="44"/>
        <v>0</v>
      </c>
      <c r="BF163" s="146">
        <f t="shared" si="45"/>
        <v>0</v>
      </c>
      <c r="BG163" s="146">
        <f t="shared" si="46"/>
        <v>0</v>
      </c>
      <c r="BH163" s="146">
        <f t="shared" si="47"/>
        <v>0</v>
      </c>
      <c r="BI163" s="146">
        <f t="shared" si="48"/>
        <v>0</v>
      </c>
      <c r="BJ163" s="18" t="s">
        <v>144</v>
      </c>
      <c r="BK163" s="146">
        <f t="shared" si="49"/>
        <v>0</v>
      </c>
      <c r="BL163" s="18" t="s">
        <v>205</v>
      </c>
      <c r="BM163" s="18" t="s">
        <v>576</v>
      </c>
    </row>
    <row r="164" spans="2:65" s="1" customFormat="1" ht="38.25" customHeight="1">
      <c r="B164" s="137"/>
      <c r="C164" s="147" t="s">
        <v>577</v>
      </c>
      <c r="D164" s="147" t="s">
        <v>195</v>
      </c>
      <c r="E164" s="148" t="s">
        <v>578</v>
      </c>
      <c r="F164" s="204" t="s">
        <v>579</v>
      </c>
      <c r="G164" s="204"/>
      <c r="H164" s="204"/>
      <c r="I164" s="204"/>
      <c r="J164" s="149" t="s">
        <v>192</v>
      </c>
      <c r="K164" s="150">
        <v>1</v>
      </c>
      <c r="L164" s="205"/>
      <c r="M164" s="205"/>
      <c r="N164" s="205">
        <f t="shared" si="40"/>
        <v>0</v>
      </c>
      <c r="O164" s="193"/>
      <c r="P164" s="193"/>
      <c r="Q164" s="193"/>
      <c r="R164" s="142"/>
      <c r="T164" s="143" t="s">
        <v>5</v>
      </c>
      <c r="U164" s="40" t="s">
        <v>38</v>
      </c>
      <c r="V164" s="144">
        <v>0</v>
      </c>
      <c r="W164" s="144">
        <f t="shared" si="41"/>
        <v>0</v>
      </c>
      <c r="X164" s="144">
        <v>8.9999999999999993E-3</v>
      </c>
      <c r="Y164" s="144">
        <f t="shared" si="42"/>
        <v>8.9999999999999993E-3</v>
      </c>
      <c r="Z164" s="144">
        <v>0</v>
      </c>
      <c r="AA164" s="145">
        <f t="shared" si="43"/>
        <v>0</v>
      </c>
      <c r="AR164" s="18" t="s">
        <v>257</v>
      </c>
      <c r="AT164" s="18" t="s">
        <v>195</v>
      </c>
      <c r="AU164" s="18" t="s">
        <v>144</v>
      </c>
      <c r="AY164" s="18" t="s">
        <v>137</v>
      </c>
      <c r="BE164" s="146">
        <f t="shared" si="44"/>
        <v>0</v>
      </c>
      <c r="BF164" s="146">
        <f t="shared" si="45"/>
        <v>0</v>
      </c>
      <c r="BG164" s="146">
        <f t="shared" si="46"/>
        <v>0</v>
      </c>
      <c r="BH164" s="146">
        <f t="shared" si="47"/>
        <v>0</v>
      </c>
      <c r="BI164" s="146">
        <f t="shared" si="48"/>
        <v>0</v>
      </c>
      <c r="BJ164" s="18" t="s">
        <v>144</v>
      </c>
      <c r="BK164" s="146">
        <f t="shared" si="49"/>
        <v>0</v>
      </c>
      <c r="BL164" s="18" t="s">
        <v>205</v>
      </c>
      <c r="BM164" s="18" t="s">
        <v>580</v>
      </c>
    </row>
    <row r="165" spans="2:65" s="1" customFormat="1" ht="38.25" customHeight="1">
      <c r="B165" s="137"/>
      <c r="C165" s="147" t="s">
        <v>581</v>
      </c>
      <c r="D165" s="147" t="s">
        <v>195</v>
      </c>
      <c r="E165" s="148" t="s">
        <v>582</v>
      </c>
      <c r="F165" s="204" t="s">
        <v>583</v>
      </c>
      <c r="G165" s="204"/>
      <c r="H165" s="204"/>
      <c r="I165" s="204"/>
      <c r="J165" s="149" t="s">
        <v>192</v>
      </c>
      <c r="K165" s="150">
        <v>1</v>
      </c>
      <c r="L165" s="205"/>
      <c r="M165" s="205"/>
      <c r="N165" s="205">
        <f t="shared" si="40"/>
        <v>0</v>
      </c>
      <c r="O165" s="193"/>
      <c r="P165" s="193"/>
      <c r="Q165" s="193"/>
      <c r="R165" s="142"/>
      <c r="T165" s="143" t="s">
        <v>5</v>
      </c>
      <c r="U165" s="40" t="s">
        <v>38</v>
      </c>
      <c r="V165" s="144">
        <v>0</v>
      </c>
      <c r="W165" s="144">
        <f t="shared" si="41"/>
        <v>0</v>
      </c>
      <c r="X165" s="144">
        <v>0.01</v>
      </c>
      <c r="Y165" s="144">
        <f t="shared" si="42"/>
        <v>0.01</v>
      </c>
      <c r="Z165" s="144">
        <v>0</v>
      </c>
      <c r="AA165" s="145">
        <f t="shared" si="43"/>
        <v>0</v>
      </c>
      <c r="AR165" s="18" t="s">
        <v>257</v>
      </c>
      <c r="AT165" s="18" t="s">
        <v>195</v>
      </c>
      <c r="AU165" s="18" t="s">
        <v>144</v>
      </c>
      <c r="AY165" s="18" t="s">
        <v>137</v>
      </c>
      <c r="BE165" s="146">
        <f t="shared" si="44"/>
        <v>0</v>
      </c>
      <c r="BF165" s="146">
        <f t="shared" si="45"/>
        <v>0</v>
      </c>
      <c r="BG165" s="146">
        <f t="shared" si="46"/>
        <v>0</v>
      </c>
      <c r="BH165" s="146">
        <f t="shared" si="47"/>
        <v>0</v>
      </c>
      <c r="BI165" s="146">
        <f t="shared" si="48"/>
        <v>0</v>
      </c>
      <c r="BJ165" s="18" t="s">
        <v>144</v>
      </c>
      <c r="BK165" s="146">
        <f t="shared" si="49"/>
        <v>0</v>
      </c>
      <c r="BL165" s="18" t="s">
        <v>205</v>
      </c>
      <c r="BM165" s="18" t="s">
        <v>584</v>
      </c>
    </row>
    <row r="166" spans="2:65" s="1" customFormat="1" ht="38.25" customHeight="1">
      <c r="B166" s="137"/>
      <c r="C166" s="147" t="s">
        <v>585</v>
      </c>
      <c r="D166" s="147" t="s">
        <v>195</v>
      </c>
      <c r="E166" s="148" t="s">
        <v>586</v>
      </c>
      <c r="F166" s="204" t="s">
        <v>587</v>
      </c>
      <c r="G166" s="204"/>
      <c r="H166" s="204"/>
      <c r="I166" s="204"/>
      <c r="J166" s="149" t="s">
        <v>192</v>
      </c>
      <c r="K166" s="150">
        <v>2</v>
      </c>
      <c r="L166" s="205"/>
      <c r="M166" s="205"/>
      <c r="N166" s="205">
        <f t="shared" si="40"/>
        <v>0</v>
      </c>
      <c r="O166" s="193"/>
      <c r="P166" s="193"/>
      <c r="Q166" s="193"/>
      <c r="R166" s="142"/>
      <c r="T166" s="143" t="s">
        <v>5</v>
      </c>
      <c r="U166" s="40" t="s">
        <v>38</v>
      </c>
      <c r="V166" s="144">
        <v>0</v>
      </c>
      <c r="W166" s="144">
        <f t="shared" si="41"/>
        <v>0</v>
      </c>
      <c r="X166" s="144">
        <v>1.0999999999999999E-2</v>
      </c>
      <c r="Y166" s="144">
        <f t="shared" si="42"/>
        <v>2.1999999999999999E-2</v>
      </c>
      <c r="Z166" s="144">
        <v>0</v>
      </c>
      <c r="AA166" s="145">
        <f t="shared" si="43"/>
        <v>0</v>
      </c>
      <c r="AR166" s="18" t="s">
        <v>257</v>
      </c>
      <c r="AT166" s="18" t="s">
        <v>195</v>
      </c>
      <c r="AU166" s="18" t="s">
        <v>144</v>
      </c>
      <c r="AY166" s="18" t="s">
        <v>137</v>
      </c>
      <c r="BE166" s="146">
        <f t="shared" si="44"/>
        <v>0</v>
      </c>
      <c r="BF166" s="146">
        <f t="shared" si="45"/>
        <v>0</v>
      </c>
      <c r="BG166" s="146">
        <f t="shared" si="46"/>
        <v>0</v>
      </c>
      <c r="BH166" s="146">
        <f t="shared" si="47"/>
        <v>0</v>
      </c>
      <c r="BI166" s="146">
        <f t="shared" si="48"/>
        <v>0</v>
      </c>
      <c r="BJ166" s="18" t="s">
        <v>144</v>
      </c>
      <c r="BK166" s="146">
        <f t="shared" si="49"/>
        <v>0</v>
      </c>
      <c r="BL166" s="18" t="s">
        <v>205</v>
      </c>
      <c r="BM166" s="18" t="s">
        <v>588</v>
      </c>
    </row>
    <row r="167" spans="2:65" s="1" customFormat="1" ht="38.25" customHeight="1">
      <c r="B167" s="137"/>
      <c r="C167" s="147" t="s">
        <v>589</v>
      </c>
      <c r="D167" s="147" t="s">
        <v>195</v>
      </c>
      <c r="E167" s="148" t="s">
        <v>590</v>
      </c>
      <c r="F167" s="204" t="s">
        <v>591</v>
      </c>
      <c r="G167" s="204"/>
      <c r="H167" s="204"/>
      <c r="I167" s="204"/>
      <c r="J167" s="149" t="s">
        <v>192</v>
      </c>
      <c r="K167" s="150">
        <v>2</v>
      </c>
      <c r="L167" s="205"/>
      <c r="M167" s="205"/>
      <c r="N167" s="205">
        <f t="shared" si="40"/>
        <v>0</v>
      </c>
      <c r="O167" s="193"/>
      <c r="P167" s="193"/>
      <c r="Q167" s="193"/>
      <c r="R167" s="142"/>
      <c r="T167" s="143" t="s">
        <v>5</v>
      </c>
      <c r="U167" s="40" t="s">
        <v>38</v>
      </c>
      <c r="V167" s="144">
        <v>0</v>
      </c>
      <c r="W167" s="144">
        <f t="shared" si="41"/>
        <v>0</v>
      </c>
      <c r="X167" s="144">
        <v>1.2999999999999999E-2</v>
      </c>
      <c r="Y167" s="144">
        <f t="shared" si="42"/>
        <v>2.5999999999999999E-2</v>
      </c>
      <c r="Z167" s="144">
        <v>0</v>
      </c>
      <c r="AA167" s="145">
        <f t="shared" si="43"/>
        <v>0</v>
      </c>
      <c r="AR167" s="18" t="s">
        <v>257</v>
      </c>
      <c r="AT167" s="18" t="s">
        <v>195</v>
      </c>
      <c r="AU167" s="18" t="s">
        <v>144</v>
      </c>
      <c r="AY167" s="18" t="s">
        <v>137</v>
      </c>
      <c r="BE167" s="146">
        <f t="shared" si="44"/>
        <v>0</v>
      </c>
      <c r="BF167" s="146">
        <f t="shared" si="45"/>
        <v>0</v>
      </c>
      <c r="BG167" s="146">
        <f t="shared" si="46"/>
        <v>0</v>
      </c>
      <c r="BH167" s="146">
        <f t="shared" si="47"/>
        <v>0</v>
      </c>
      <c r="BI167" s="146">
        <f t="shared" si="48"/>
        <v>0</v>
      </c>
      <c r="BJ167" s="18" t="s">
        <v>144</v>
      </c>
      <c r="BK167" s="146">
        <f t="shared" si="49"/>
        <v>0</v>
      </c>
      <c r="BL167" s="18" t="s">
        <v>205</v>
      </c>
      <c r="BM167" s="18" t="s">
        <v>592</v>
      </c>
    </row>
    <row r="168" spans="2:65" s="1" customFormat="1" ht="25.5" customHeight="1">
      <c r="B168" s="137"/>
      <c r="C168" s="138" t="s">
        <v>381</v>
      </c>
      <c r="D168" s="138" t="s">
        <v>139</v>
      </c>
      <c r="E168" s="139" t="s">
        <v>593</v>
      </c>
      <c r="F168" s="192" t="s">
        <v>594</v>
      </c>
      <c r="G168" s="192"/>
      <c r="H168" s="192"/>
      <c r="I168" s="192"/>
      <c r="J168" s="140" t="s">
        <v>336</v>
      </c>
      <c r="K168" s="141">
        <v>24</v>
      </c>
      <c r="L168" s="193"/>
      <c r="M168" s="193"/>
      <c r="N168" s="193">
        <f t="shared" si="40"/>
        <v>0</v>
      </c>
      <c r="O168" s="193"/>
      <c r="P168" s="193"/>
      <c r="Q168" s="193"/>
      <c r="R168" s="142"/>
      <c r="T168" s="143" t="s">
        <v>5</v>
      </c>
      <c r="U168" s="40" t="s">
        <v>38</v>
      </c>
      <c r="V168" s="144">
        <v>0</v>
      </c>
      <c r="W168" s="144">
        <f t="shared" si="41"/>
        <v>0</v>
      </c>
      <c r="X168" s="144">
        <v>2E-3</v>
      </c>
      <c r="Y168" s="144">
        <f t="shared" si="42"/>
        <v>4.8000000000000001E-2</v>
      </c>
      <c r="Z168" s="144">
        <v>0</v>
      </c>
      <c r="AA168" s="145">
        <f t="shared" si="43"/>
        <v>0</v>
      </c>
      <c r="AR168" s="18" t="s">
        <v>205</v>
      </c>
      <c r="AT168" s="18" t="s">
        <v>139</v>
      </c>
      <c r="AU168" s="18" t="s">
        <v>144</v>
      </c>
      <c r="AY168" s="18" t="s">
        <v>137</v>
      </c>
      <c r="BE168" s="146">
        <f t="shared" si="44"/>
        <v>0</v>
      </c>
      <c r="BF168" s="146">
        <f t="shared" si="45"/>
        <v>0</v>
      </c>
      <c r="BG168" s="146">
        <f t="shared" si="46"/>
        <v>0</v>
      </c>
      <c r="BH168" s="146">
        <f t="shared" si="47"/>
        <v>0</v>
      </c>
      <c r="BI168" s="146">
        <f t="shared" si="48"/>
        <v>0</v>
      </c>
      <c r="BJ168" s="18" t="s">
        <v>144</v>
      </c>
      <c r="BK168" s="146">
        <f t="shared" si="49"/>
        <v>0</v>
      </c>
      <c r="BL168" s="18" t="s">
        <v>205</v>
      </c>
      <c r="BM168" s="18" t="s">
        <v>595</v>
      </c>
    </row>
    <row r="169" spans="2:65" s="1" customFormat="1" ht="38.25" customHeight="1">
      <c r="B169" s="137"/>
      <c r="C169" s="147" t="s">
        <v>596</v>
      </c>
      <c r="D169" s="147" t="s">
        <v>195</v>
      </c>
      <c r="E169" s="148" t="s">
        <v>597</v>
      </c>
      <c r="F169" s="204" t="s">
        <v>598</v>
      </c>
      <c r="G169" s="204"/>
      <c r="H169" s="204"/>
      <c r="I169" s="204"/>
      <c r="J169" s="149" t="s">
        <v>192</v>
      </c>
      <c r="K169" s="150">
        <v>3</v>
      </c>
      <c r="L169" s="205"/>
      <c r="M169" s="205"/>
      <c r="N169" s="205">
        <f t="shared" si="40"/>
        <v>0</v>
      </c>
      <c r="O169" s="193"/>
      <c r="P169" s="193"/>
      <c r="Q169" s="193"/>
      <c r="R169" s="142"/>
      <c r="T169" s="143" t="s">
        <v>5</v>
      </c>
      <c r="U169" s="40" t="s">
        <v>38</v>
      </c>
      <c r="V169" s="144">
        <v>0</v>
      </c>
      <c r="W169" s="144">
        <f t="shared" si="41"/>
        <v>0</v>
      </c>
      <c r="X169" s="144">
        <v>2.1999999999999999E-2</v>
      </c>
      <c r="Y169" s="144">
        <f t="shared" si="42"/>
        <v>6.6000000000000003E-2</v>
      </c>
      <c r="Z169" s="144">
        <v>0</v>
      </c>
      <c r="AA169" s="145">
        <f t="shared" si="43"/>
        <v>0</v>
      </c>
      <c r="AR169" s="18" t="s">
        <v>257</v>
      </c>
      <c r="AT169" s="18" t="s">
        <v>195</v>
      </c>
      <c r="AU169" s="18" t="s">
        <v>144</v>
      </c>
      <c r="AY169" s="18" t="s">
        <v>137</v>
      </c>
      <c r="BE169" s="146">
        <f t="shared" si="44"/>
        <v>0</v>
      </c>
      <c r="BF169" s="146">
        <f t="shared" si="45"/>
        <v>0</v>
      </c>
      <c r="BG169" s="146">
        <f t="shared" si="46"/>
        <v>0</v>
      </c>
      <c r="BH169" s="146">
        <f t="shared" si="47"/>
        <v>0</v>
      </c>
      <c r="BI169" s="146">
        <f t="shared" si="48"/>
        <v>0</v>
      </c>
      <c r="BJ169" s="18" t="s">
        <v>144</v>
      </c>
      <c r="BK169" s="146">
        <f t="shared" si="49"/>
        <v>0</v>
      </c>
      <c r="BL169" s="18" t="s">
        <v>205</v>
      </c>
      <c r="BM169" s="18" t="s">
        <v>599</v>
      </c>
    </row>
    <row r="170" spans="2:65" s="1" customFormat="1" ht="38.25" customHeight="1">
      <c r="B170" s="137"/>
      <c r="C170" s="147" t="s">
        <v>600</v>
      </c>
      <c r="D170" s="147" t="s">
        <v>195</v>
      </c>
      <c r="E170" s="148" t="s">
        <v>601</v>
      </c>
      <c r="F170" s="204" t="s">
        <v>602</v>
      </c>
      <c r="G170" s="204"/>
      <c r="H170" s="204"/>
      <c r="I170" s="204"/>
      <c r="J170" s="149" t="s">
        <v>192</v>
      </c>
      <c r="K170" s="150">
        <v>1</v>
      </c>
      <c r="L170" s="205"/>
      <c r="M170" s="205"/>
      <c r="N170" s="205">
        <f t="shared" si="40"/>
        <v>0</v>
      </c>
      <c r="O170" s="193"/>
      <c r="P170" s="193"/>
      <c r="Q170" s="193"/>
      <c r="R170" s="142"/>
      <c r="T170" s="143" t="s">
        <v>5</v>
      </c>
      <c r="U170" s="40" t="s">
        <v>38</v>
      </c>
      <c r="V170" s="144">
        <v>0</v>
      </c>
      <c r="W170" s="144">
        <f t="shared" si="41"/>
        <v>0</v>
      </c>
      <c r="X170" s="144">
        <v>2.9000000000000001E-2</v>
      </c>
      <c r="Y170" s="144">
        <f t="shared" si="42"/>
        <v>2.9000000000000001E-2</v>
      </c>
      <c r="Z170" s="144">
        <v>0</v>
      </c>
      <c r="AA170" s="145">
        <f t="shared" si="43"/>
        <v>0</v>
      </c>
      <c r="AR170" s="18" t="s">
        <v>257</v>
      </c>
      <c r="AT170" s="18" t="s">
        <v>195</v>
      </c>
      <c r="AU170" s="18" t="s">
        <v>144</v>
      </c>
      <c r="AY170" s="18" t="s">
        <v>137</v>
      </c>
      <c r="BE170" s="146">
        <f t="shared" si="44"/>
        <v>0</v>
      </c>
      <c r="BF170" s="146">
        <f t="shared" si="45"/>
        <v>0</v>
      </c>
      <c r="BG170" s="146">
        <f t="shared" si="46"/>
        <v>0</v>
      </c>
      <c r="BH170" s="146">
        <f t="shared" si="47"/>
        <v>0</v>
      </c>
      <c r="BI170" s="146">
        <f t="shared" si="48"/>
        <v>0</v>
      </c>
      <c r="BJ170" s="18" t="s">
        <v>144</v>
      </c>
      <c r="BK170" s="146">
        <f t="shared" si="49"/>
        <v>0</v>
      </c>
      <c r="BL170" s="18" t="s">
        <v>205</v>
      </c>
      <c r="BM170" s="18" t="s">
        <v>603</v>
      </c>
    </row>
    <row r="171" spans="2:65" s="1" customFormat="1" ht="25.5" customHeight="1">
      <c r="B171" s="137"/>
      <c r="C171" s="147" t="s">
        <v>604</v>
      </c>
      <c r="D171" s="147" t="s">
        <v>195</v>
      </c>
      <c r="E171" s="148" t="s">
        <v>605</v>
      </c>
      <c r="F171" s="204" t="s">
        <v>606</v>
      </c>
      <c r="G171" s="204"/>
      <c r="H171" s="204"/>
      <c r="I171" s="204"/>
      <c r="J171" s="149" t="s">
        <v>192</v>
      </c>
      <c r="K171" s="150">
        <v>1</v>
      </c>
      <c r="L171" s="205"/>
      <c r="M171" s="205"/>
      <c r="N171" s="205">
        <f t="shared" si="40"/>
        <v>0</v>
      </c>
      <c r="O171" s="193"/>
      <c r="P171" s="193"/>
      <c r="Q171" s="193"/>
      <c r="R171" s="142"/>
      <c r="T171" s="143" t="s">
        <v>5</v>
      </c>
      <c r="U171" s="40" t="s">
        <v>38</v>
      </c>
      <c r="V171" s="144">
        <v>0</v>
      </c>
      <c r="W171" s="144">
        <f t="shared" si="41"/>
        <v>0</v>
      </c>
      <c r="X171" s="144">
        <v>3.1E-2</v>
      </c>
      <c r="Y171" s="144">
        <f t="shared" si="42"/>
        <v>3.1E-2</v>
      </c>
      <c r="Z171" s="144">
        <v>0</v>
      </c>
      <c r="AA171" s="145">
        <f t="shared" si="43"/>
        <v>0</v>
      </c>
      <c r="AR171" s="18" t="s">
        <v>257</v>
      </c>
      <c r="AT171" s="18" t="s">
        <v>195</v>
      </c>
      <c r="AU171" s="18" t="s">
        <v>144</v>
      </c>
      <c r="AY171" s="18" t="s">
        <v>137</v>
      </c>
      <c r="BE171" s="146">
        <f t="shared" si="44"/>
        <v>0</v>
      </c>
      <c r="BF171" s="146">
        <f t="shared" si="45"/>
        <v>0</v>
      </c>
      <c r="BG171" s="146">
        <f t="shared" si="46"/>
        <v>0</v>
      </c>
      <c r="BH171" s="146">
        <f t="shared" si="47"/>
        <v>0</v>
      </c>
      <c r="BI171" s="146">
        <f t="shared" si="48"/>
        <v>0</v>
      </c>
      <c r="BJ171" s="18" t="s">
        <v>144</v>
      </c>
      <c r="BK171" s="146">
        <f t="shared" si="49"/>
        <v>0</v>
      </c>
      <c r="BL171" s="18" t="s">
        <v>205</v>
      </c>
      <c r="BM171" s="18" t="s">
        <v>607</v>
      </c>
    </row>
    <row r="172" spans="2:65" s="1" customFormat="1" ht="25.5" customHeight="1">
      <c r="B172" s="137"/>
      <c r="C172" s="147" t="s">
        <v>608</v>
      </c>
      <c r="D172" s="147" t="s">
        <v>195</v>
      </c>
      <c r="E172" s="148" t="s">
        <v>609</v>
      </c>
      <c r="F172" s="204" t="s">
        <v>610</v>
      </c>
      <c r="G172" s="204"/>
      <c r="H172" s="204"/>
      <c r="I172" s="204"/>
      <c r="J172" s="149" t="s">
        <v>192</v>
      </c>
      <c r="K172" s="150">
        <v>8</v>
      </c>
      <c r="L172" s="205"/>
      <c r="M172" s="205"/>
      <c r="N172" s="205">
        <f t="shared" si="40"/>
        <v>0</v>
      </c>
      <c r="O172" s="193"/>
      <c r="P172" s="193"/>
      <c r="Q172" s="193"/>
      <c r="R172" s="142"/>
      <c r="T172" s="143" t="s">
        <v>5</v>
      </c>
      <c r="U172" s="40" t="s">
        <v>38</v>
      </c>
      <c r="V172" s="144">
        <v>0</v>
      </c>
      <c r="W172" s="144">
        <f t="shared" si="41"/>
        <v>0</v>
      </c>
      <c r="X172" s="144">
        <v>3.5999999999999997E-2</v>
      </c>
      <c r="Y172" s="144">
        <f t="shared" si="42"/>
        <v>0.28799999999999998</v>
      </c>
      <c r="Z172" s="144">
        <v>0</v>
      </c>
      <c r="AA172" s="145">
        <f t="shared" si="43"/>
        <v>0</v>
      </c>
      <c r="AR172" s="18" t="s">
        <v>257</v>
      </c>
      <c r="AT172" s="18" t="s">
        <v>195</v>
      </c>
      <c r="AU172" s="18" t="s">
        <v>144</v>
      </c>
      <c r="AY172" s="18" t="s">
        <v>137</v>
      </c>
      <c r="BE172" s="146">
        <f t="shared" si="44"/>
        <v>0</v>
      </c>
      <c r="BF172" s="146">
        <f t="shared" si="45"/>
        <v>0</v>
      </c>
      <c r="BG172" s="146">
        <f t="shared" si="46"/>
        <v>0</v>
      </c>
      <c r="BH172" s="146">
        <f t="shared" si="47"/>
        <v>0</v>
      </c>
      <c r="BI172" s="146">
        <f t="shared" si="48"/>
        <v>0</v>
      </c>
      <c r="BJ172" s="18" t="s">
        <v>144</v>
      </c>
      <c r="BK172" s="146">
        <f t="shared" si="49"/>
        <v>0</v>
      </c>
      <c r="BL172" s="18" t="s">
        <v>205</v>
      </c>
      <c r="BM172" s="18" t="s">
        <v>611</v>
      </c>
    </row>
    <row r="173" spans="2:65" s="1" customFormat="1" ht="38.25" customHeight="1">
      <c r="B173" s="137"/>
      <c r="C173" s="147" t="s">
        <v>612</v>
      </c>
      <c r="D173" s="147" t="s">
        <v>195</v>
      </c>
      <c r="E173" s="148" t="s">
        <v>613</v>
      </c>
      <c r="F173" s="204" t="s">
        <v>614</v>
      </c>
      <c r="G173" s="204"/>
      <c r="H173" s="204"/>
      <c r="I173" s="204"/>
      <c r="J173" s="149" t="s">
        <v>192</v>
      </c>
      <c r="K173" s="150">
        <v>1</v>
      </c>
      <c r="L173" s="205"/>
      <c r="M173" s="205"/>
      <c r="N173" s="205">
        <f t="shared" si="40"/>
        <v>0</v>
      </c>
      <c r="O173" s="193"/>
      <c r="P173" s="193"/>
      <c r="Q173" s="193"/>
      <c r="R173" s="142"/>
      <c r="T173" s="143" t="s">
        <v>5</v>
      </c>
      <c r="U173" s="40" t="s">
        <v>38</v>
      </c>
      <c r="V173" s="144">
        <v>0</v>
      </c>
      <c r="W173" s="144">
        <f t="shared" si="41"/>
        <v>0</v>
      </c>
      <c r="X173" s="144">
        <v>3.7999999999999999E-2</v>
      </c>
      <c r="Y173" s="144">
        <f t="shared" si="42"/>
        <v>3.7999999999999999E-2</v>
      </c>
      <c r="Z173" s="144">
        <v>0</v>
      </c>
      <c r="AA173" s="145">
        <f t="shared" si="43"/>
        <v>0</v>
      </c>
      <c r="AR173" s="18" t="s">
        <v>257</v>
      </c>
      <c r="AT173" s="18" t="s">
        <v>195</v>
      </c>
      <c r="AU173" s="18" t="s">
        <v>144</v>
      </c>
      <c r="AY173" s="18" t="s">
        <v>137</v>
      </c>
      <c r="BE173" s="146">
        <f t="shared" si="44"/>
        <v>0</v>
      </c>
      <c r="BF173" s="146">
        <f t="shared" si="45"/>
        <v>0</v>
      </c>
      <c r="BG173" s="146">
        <f t="shared" si="46"/>
        <v>0</v>
      </c>
      <c r="BH173" s="146">
        <f t="shared" si="47"/>
        <v>0</v>
      </c>
      <c r="BI173" s="146">
        <f t="shared" si="48"/>
        <v>0</v>
      </c>
      <c r="BJ173" s="18" t="s">
        <v>144</v>
      </c>
      <c r="BK173" s="146">
        <f t="shared" si="49"/>
        <v>0</v>
      </c>
      <c r="BL173" s="18" t="s">
        <v>205</v>
      </c>
      <c r="BM173" s="18" t="s">
        <v>615</v>
      </c>
    </row>
    <row r="174" spans="2:65" s="1" customFormat="1" ht="38.25" customHeight="1">
      <c r="B174" s="137"/>
      <c r="C174" s="147" t="s">
        <v>616</v>
      </c>
      <c r="D174" s="147" t="s">
        <v>195</v>
      </c>
      <c r="E174" s="148" t="s">
        <v>617</v>
      </c>
      <c r="F174" s="204" t="s">
        <v>618</v>
      </c>
      <c r="G174" s="204"/>
      <c r="H174" s="204"/>
      <c r="I174" s="204"/>
      <c r="J174" s="149" t="s">
        <v>192</v>
      </c>
      <c r="K174" s="150">
        <v>4</v>
      </c>
      <c r="L174" s="205"/>
      <c r="M174" s="205"/>
      <c r="N174" s="205">
        <f t="shared" si="40"/>
        <v>0</v>
      </c>
      <c r="O174" s="193"/>
      <c r="P174" s="193"/>
      <c r="Q174" s="193"/>
      <c r="R174" s="142"/>
      <c r="T174" s="143" t="s">
        <v>5</v>
      </c>
      <c r="U174" s="40" t="s">
        <v>38</v>
      </c>
      <c r="V174" s="144">
        <v>0</v>
      </c>
      <c r="W174" s="144">
        <f t="shared" si="41"/>
        <v>0</v>
      </c>
      <c r="X174" s="144">
        <v>0.04</v>
      </c>
      <c r="Y174" s="144">
        <f t="shared" si="42"/>
        <v>0.16</v>
      </c>
      <c r="Z174" s="144">
        <v>0</v>
      </c>
      <c r="AA174" s="145">
        <f t="shared" si="43"/>
        <v>0</v>
      </c>
      <c r="AR174" s="18" t="s">
        <v>257</v>
      </c>
      <c r="AT174" s="18" t="s">
        <v>195</v>
      </c>
      <c r="AU174" s="18" t="s">
        <v>144</v>
      </c>
      <c r="AY174" s="18" t="s">
        <v>137</v>
      </c>
      <c r="BE174" s="146">
        <f t="shared" si="44"/>
        <v>0</v>
      </c>
      <c r="BF174" s="146">
        <f t="shared" si="45"/>
        <v>0</v>
      </c>
      <c r="BG174" s="146">
        <f t="shared" si="46"/>
        <v>0</v>
      </c>
      <c r="BH174" s="146">
        <f t="shared" si="47"/>
        <v>0</v>
      </c>
      <c r="BI174" s="146">
        <f t="shared" si="48"/>
        <v>0</v>
      </c>
      <c r="BJ174" s="18" t="s">
        <v>144</v>
      </c>
      <c r="BK174" s="146">
        <f t="shared" si="49"/>
        <v>0</v>
      </c>
      <c r="BL174" s="18" t="s">
        <v>205</v>
      </c>
      <c r="BM174" s="18" t="s">
        <v>619</v>
      </c>
    </row>
    <row r="175" spans="2:65" s="1" customFormat="1" ht="25.5" customHeight="1">
      <c r="B175" s="137"/>
      <c r="C175" s="147" t="s">
        <v>268</v>
      </c>
      <c r="D175" s="147" t="s">
        <v>195</v>
      </c>
      <c r="E175" s="148" t="s">
        <v>620</v>
      </c>
      <c r="F175" s="204" t="s">
        <v>621</v>
      </c>
      <c r="G175" s="204"/>
      <c r="H175" s="204"/>
      <c r="I175" s="204"/>
      <c r="J175" s="149" t="s">
        <v>192</v>
      </c>
      <c r="K175" s="150">
        <v>1</v>
      </c>
      <c r="L175" s="205"/>
      <c r="M175" s="205"/>
      <c r="N175" s="205">
        <f t="shared" si="40"/>
        <v>0</v>
      </c>
      <c r="O175" s="193"/>
      <c r="P175" s="193"/>
      <c r="Q175" s="193"/>
      <c r="R175" s="142"/>
      <c r="T175" s="143" t="s">
        <v>5</v>
      </c>
      <c r="U175" s="40" t="s">
        <v>38</v>
      </c>
      <c r="V175" s="144">
        <v>0</v>
      </c>
      <c r="W175" s="144">
        <f t="shared" si="41"/>
        <v>0</v>
      </c>
      <c r="X175" s="144">
        <v>2.7E-2</v>
      </c>
      <c r="Y175" s="144">
        <f t="shared" si="42"/>
        <v>2.7E-2</v>
      </c>
      <c r="Z175" s="144">
        <v>0</v>
      </c>
      <c r="AA175" s="145">
        <f t="shared" si="43"/>
        <v>0</v>
      </c>
      <c r="AR175" s="18" t="s">
        <v>257</v>
      </c>
      <c r="AT175" s="18" t="s">
        <v>195</v>
      </c>
      <c r="AU175" s="18" t="s">
        <v>144</v>
      </c>
      <c r="AY175" s="18" t="s">
        <v>137</v>
      </c>
      <c r="BE175" s="146">
        <f t="shared" si="44"/>
        <v>0</v>
      </c>
      <c r="BF175" s="146">
        <f t="shared" si="45"/>
        <v>0</v>
      </c>
      <c r="BG175" s="146">
        <f t="shared" si="46"/>
        <v>0</v>
      </c>
      <c r="BH175" s="146">
        <f t="shared" si="47"/>
        <v>0</v>
      </c>
      <c r="BI175" s="146">
        <f t="shared" si="48"/>
        <v>0</v>
      </c>
      <c r="BJ175" s="18" t="s">
        <v>144</v>
      </c>
      <c r="BK175" s="146">
        <f t="shared" si="49"/>
        <v>0</v>
      </c>
      <c r="BL175" s="18" t="s">
        <v>205</v>
      </c>
      <c r="BM175" s="18" t="s">
        <v>622</v>
      </c>
    </row>
    <row r="176" spans="2:65" s="1" customFormat="1" ht="25.5" customHeight="1">
      <c r="B176" s="137"/>
      <c r="C176" s="147" t="s">
        <v>623</v>
      </c>
      <c r="D176" s="147" t="s">
        <v>195</v>
      </c>
      <c r="E176" s="148" t="s">
        <v>624</v>
      </c>
      <c r="F176" s="204" t="s">
        <v>625</v>
      </c>
      <c r="G176" s="204"/>
      <c r="H176" s="204"/>
      <c r="I176" s="204"/>
      <c r="J176" s="149" t="s">
        <v>192</v>
      </c>
      <c r="K176" s="150">
        <v>3</v>
      </c>
      <c r="L176" s="205"/>
      <c r="M176" s="205"/>
      <c r="N176" s="205">
        <f t="shared" si="40"/>
        <v>0</v>
      </c>
      <c r="O176" s="193"/>
      <c r="P176" s="193"/>
      <c r="Q176" s="193"/>
      <c r="R176" s="142"/>
      <c r="T176" s="143" t="s">
        <v>5</v>
      </c>
      <c r="U176" s="40" t="s">
        <v>38</v>
      </c>
      <c r="V176" s="144">
        <v>0</v>
      </c>
      <c r="W176" s="144">
        <f t="shared" si="41"/>
        <v>0</v>
      </c>
      <c r="X176" s="144">
        <v>3.2000000000000001E-2</v>
      </c>
      <c r="Y176" s="144">
        <f t="shared" si="42"/>
        <v>9.6000000000000002E-2</v>
      </c>
      <c r="Z176" s="144">
        <v>0</v>
      </c>
      <c r="AA176" s="145">
        <f t="shared" si="43"/>
        <v>0</v>
      </c>
      <c r="AR176" s="18" t="s">
        <v>257</v>
      </c>
      <c r="AT176" s="18" t="s">
        <v>195</v>
      </c>
      <c r="AU176" s="18" t="s">
        <v>144</v>
      </c>
      <c r="AY176" s="18" t="s">
        <v>137</v>
      </c>
      <c r="BE176" s="146">
        <f t="shared" si="44"/>
        <v>0</v>
      </c>
      <c r="BF176" s="146">
        <f t="shared" si="45"/>
        <v>0</v>
      </c>
      <c r="BG176" s="146">
        <f t="shared" si="46"/>
        <v>0</v>
      </c>
      <c r="BH176" s="146">
        <f t="shared" si="47"/>
        <v>0</v>
      </c>
      <c r="BI176" s="146">
        <f t="shared" si="48"/>
        <v>0</v>
      </c>
      <c r="BJ176" s="18" t="s">
        <v>144</v>
      </c>
      <c r="BK176" s="146">
        <f t="shared" si="49"/>
        <v>0</v>
      </c>
      <c r="BL176" s="18" t="s">
        <v>205</v>
      </c>
      <c r="BM176" s="18" t="s">
        <v>626</v>
      </c>
    </row>
    <row r="177" spans="2:65" s="1" customFormat="1" ht="25.5" customHeight="1">
      <c r="B177" s="137"/>
      <c r="C177" s="147" t="s">
        <v>627</v>
      </c>
      <c r="D177" s="147" t="s">
        <v>195</v>
      </c>
      <c r="E177" s="148" t="s">
        <v>628</v>
      </c>
      <c r="F177" s="204" t="s">
        <v>629</v>
      </c>
      <c r="G177" s="204"/>
      <c r="H177" s="204"/>
      <c r="I177" s="204"/>
      <c r="J177" s="149" t="s">
        <v>192</v>
      </c>
      <c r="K177" s="150">
        <v>2</v>
      </c>
      <c r="L177" s="205"/>
      <c r="M177" s="205"/>
      <c r="N177" s="205">
        <f t="shared" si="40"/>
        <v>0</v>
      </c>
      <c r="O177" s="193"/>
      <c r="P177" s="193"/>
      <c r="Q177" s="193"/>
      <c r="R177" s="142"/>
      <c r="T177" s="143" t="s">
        <v>5</v>
      </c>
      <c r="U177" s="40" t="s">
        <v>38</v>
      </c>
      <c r="V177" s="144">
        <v>0</v>
      </c>
      <c r="W177" s="144">
        <f t="shared" si="41"/>
        <v>0</v>
      </c>
      <c r="X177" s="144">
        <v>3.6999999999999998E-2</v>
      </c>
      <c r="Y177" s="144">
        <f t="shared" si="42"/>
        <v>7.3999999999999996E-2</v>
      </c>
      <c r="Z177" s="144">
        <v>0</v>
      </c>
      <c r="AA177" s="145">
        <f t="shared" si="43"/>
        <v>0</v>
      </c>
      <c r="AR177" s="18" t="s">
        <v>257</v>
      </c>
      <c r="AT177" s="18" t="s">
        <v>195</v>
      </c>
      <c r="AU177" s="18" t="s">
        <v>144</v>
      </c>
      <c r="AY177" s="18" t="s">
        <v>137</v>
      </c>
      <c r="BE177" s="146">
        <f t="shared" si="44"/>
        <v>0</v>
      </c>
      <c r="BF177" s="146">
        <f t="shared" si="45"/>
        <v>0</v>
      </c>
      <c r="BG177" s="146">
        <f t="shared" si="46"/>
        <v>0</v>
      </c>
      <c r="BH177" s="146">
        <f t="shared" si="47"/>
        <v>0</v>
      </c>
      <c r="BI177" s="146">
        <f t="shared" si="48"/>
        <v>0</v>
      </c>
      <c r="BJ177" s="18" t="s">
        <v>144</v>
      </c>
      <c r="BK177" s="146">
        <f t="shared" si="49"/>
        <v>0</v>
      </c>
      <c r="BL177" s="18" t="s">
        <v>205</v>
      </c>
      <c r="BM177" s="18" t="s">
        <v>630</v>
      </c>
    </row>
    <row r="178" spans="2:65" s="1" customFormat="1" ht="16.5" customHeight="1">
      <c r="B178" s="137"/>
      <c r="C178" s="147" t="s">
        <v>271</v>
      </c>
      <c r="D178" s="147" t="s">
        <v>195</v>
      </c>
      <c r="E178" s="148" t="s">
        <v>631</v>
      </c>
      <c r="F178" s="204" t="s">
        <v>632</v>
      </c>
      <c r="G178" s="204"/>
      <c r="H178" s="204"/>
      <c r="I178" s="204"/>
      <c r="J178" s="149" t="s">
        <v>192</v>
      </c>
      <c r="K178" s="150">
        <v>40</v>
      </c>
      <c r="L178" s="205"/>
      <c r="M178" s="205"/>
      <c r="N178" s="205">
        <f t="shared" si="40"/>
        <v>0</v>
      </c>
      <c r="O178" s="193"/>
      <c r="P178" s="193"/>
      <c r="Q178" s="193"/>
      <c r="R178" s="142"/>
      <c r="T178" s="143" t="s">
        <v>5</v>
      </c>
      <c r="U178" s="40" t="s">
        <v>38</v>
      </c>
      <c r="V178" s="144">
        <v>0</v>
      </c>
      <c r="W178" s="144">
        <f t="shared" si="41"/>
        <v>0</v>
      </c>
      <c r="X178" s="144">
        <v>1.7000000000000001E-2</v>
      </c>
      <c r="Y178" s="144">
        <f t="shared" si="42"/>
        <v>0.68</v>
      </c>
      <c r="Z178" s="144">
        <v>0</v>
      </c>
      <c r="AA178" s="145">
        <f t="shared" si="43"/>
        <v>0</v>
      </c>
      <c r="AR178" s="18" t="s">
        <v>257</v>
      </c>
      <c r="AT178" s="18" t="s">
        <v>195</v>
      </c>
      <c r="AU178" s="18" t="s">
        <v>144</v>
      </c>
      <c r="AY178" s="18" t="s">
        <v>137</v>
      </c>
      <c r="BE178" s="146">
        <f t="shared" si="44"/>
        <v>0</v>
      </c>
      <c r="BF178" s="146">
        <f t="shared" si="45"/>
        <v>0</v>
      </c>
      <c r="BG178" s="146">
        <f t="shared" si="46"/>
        <v>0</v>
      </c>
      <c r="BH178" s="146">
        <f t="shared" si="47"/>
        <v>0</v>
      </c>
      <c r="BI178" s="146">
        <f t="shared" si="48"/>
        <v>0</v>
      </c>
      <c r="BJ178" s="18" t="s">
        <v>144</v>
      </c>
      <c r="BK178" s="146">
        <f t="shared" si="49"/>
        <v>0</v>
      </c>
      <c r="BL178" s="18" t="s">
        <v>205</v>
      </c>
      <c r="BM178" s="18" t="s">
        <v>633</v>
      </c>
    </row>
    <row r="179" spans="2:65" s="1" customFormat="1" ht="25.5" customHeight="1">
      <c r="B179" s="137"/>
      <c r="C179" s="138" t="s">
        <v>634</v>
      </c>
      <c r="D179" s="138" t="s">
        <v>139</v>
      </c>
      <c r="E179" s="139" t="s">
        <v>635</v>
      </c>
      <c r="F179" s="192" t="s">
        <v>636</v>
      </c>
      <c r="G179" s="192"/>
      <c r="H179" s="192"/>
      <c r="I179" s="192"/>
      <c r="J179" s="140" t="s">
        <v>309</v>
      </c>
      <c r="K179" s="141">
        <v>7</v>
      </c>
      <c r="L179" s="193"/>
      <c r="M179" s="193"/>
      <c r="N179" s="193">
        <f t="shared" si="40"/>
        <v>0</v>
      </c>
      <c r="O179" s="193"/>
      <c r="P179" s="193"/>
      <c r="Q179" s="193"/>
      <c r="R179" s="142"/>
      <c r="T179" s="143" t="s">
        <v>5</v>
      </c>
      <c r="U179" s="40" t="s">
        <v>38</v>
      </c>
      <c r="V179" s="144">
        <v>0.93100000000000005</v>
      </c>
      <c r="W179" s="144">
        <f t="shared" si="41"/>
        <v>6.5170000000000003</v>
      </c>
      <c r="X179" s="144">
        <v>1.98E-3</v>
      </c>
      <c r="Y179" s="144">
        <f t="shared" si="42"/>
        <v>1.3860000000000001E-2</v>
      </c>
      <c r="Z179" s="144">
        <v>0</v>
      </c>
      <c r="AA179" s="145">
        <f t="shared" si="43"/>
        <v>0</v>
      </c>
      <c r="AR179" s="18" t="s">
        <v>205</v>
      </c>
      <c r="AT179" s="18" t="s">
        <v>139</v>
      </c>
      <c r="AU179" s="18" t="s">
        <v>144</v>
      </c>
      <c r="AY179" s="18" t="s">
        <v>137</v>
      </c>
      <c r="BE179" s="146">
        <f t="shared" si="44"/>
        <v>0</v>
      </c>
      <c r="BF179" s="146">
        <f t="shared" si="45"/>
        <v>0</v>
      </c>
      <c r="BG179" s="146">
        <f t="shared" si="46"/>
        <v>0</v>
      </c>
      <c r="BH179" s="146">
        <f t="shared" si="47"/>
        <v>0</v>
      </c>
      <c r="BI179" s="146">
        <f t="shared" si="48"/>
        <v>0</v>
      </c>
      <c r="BJ179" s="18" t="s">
        <v>144</v>
      </c>
      <c r="BK179" s="146">
        <f t="shared" si="49"/>
        <v>0</v>
      </c>
      <c r="BL179" s="18" t="s">
        <v>205</v>
      </c>
      <c r="BM179" s="18" t="s">
        <v>637</v>
      </c>
    </row>
    <row r="180" spans="2:65" s="1" customFormat="1" ht="38.25" customHeight="1">
      <c r="B180" s="137"/>
      <c r="C180" s="147" t="s">
        <v>638</v>
      </c>
      <c r="D180" s="147" t="s">
        <v>195</v>
      </c>
      <c r="E180" s="148" t="s">
        <v>639</v>
      </c>
      <c r="F180" s="204" t="s">
        <v>640</v>
      </c>
      <c r="G180" s="204"/>
      <c r="H180" s="204"/>
      <c r="I180" s="204"/>
      <c r="J180" s="149" t="s">
        <v>192</v>
      </c>
      <c r="K180" s="150">
        <v>2</v>
      </c>
      <c r="L180" s="205"/>
      <c r="M180" s="205"/>
      <c r="N180" s="205">
        <f t="shared" si="40"/>
        <v>0</v>
      </c>
      <c r="O180" s="193"/>
      <c r="P180" s="193"/>
      <c r="Q180" s="193"/>
      <c r="R180" s="142"/>
      <c r="T180" s="143" t="s">
        <v>5</v>
      </c>
      <c r="U180" s="40" t="s">
        <v>38</v>
      </c>
      <c r="V180" s="144">
        <v>0</v>
      </c>
      <c r="W180" s="144">
        <f t="shared" si="41"/>
        <v>0</v>
      </c>
      <c r="X180" s="144">
        <v>4.4999999999999998E-2</v>
      </c>
      <c r="Y180" s="144">
        <f t="shared" si="42"/>
        <v>0.09</v>
      </c>
      <c r="Z180" s="144">
        <v>0</v>
      </c>
      <c r="AA180" s="145">
        <f t="shared" si="43"/>
        <v>0</v>
      </c>
      <c r="AR180" s="18" t="s">
        <v>257</v>
      </c>
      <c r="AT180" s="18" t="s">
        <v>195</v>
      </c>
      <c r="AU180" s="18" t="s">
        <v>144</v>
      </c>
      <c r="AY180" s="18" t="s">
        <v>137</v>
      </c>
      <c r="BE180" s="146">
        <f t="shared" si="44"/>
        <v>0</v>
      </c>
      <c r="BF180" s="146">
        <f t="shared" si="45"/>
        <v>0</v>
      </c>
      <c r="BG180" s="146">
        <f t="shared" si="46"/>
        <v>0</v>
      </c>
      <c r="BH180" s="146">
        <f t="shared" si="47"/>
        <v>0</v>
      </c>
      <c r="BI180" s="146">
        <f t="shared" si="48"/>
        <v>0</v>
      </c>
      <c r="BJ180" s="18" t="s">
        <v>144</v>
      </c>
      <c r="BK180" s="146">
        <f t="shared" si="49"/>
        <v>0</v>
      </c>
      <c r="BL180" s="18" t="s">
        <v>205</v>
      </c>
      <c r="BM180" s="18" t="s">
        <v>641</v>
      </c>
    </row>
    <row r="181" spans="2:65" s="1" customFormat="1" ht="38.25" customHeight="1">
      <c r="B181" s="137"/>
      <c r="C181" s="147" t="s">
        <v>642</v>
      </c>
      <c r="D181" s="147" t="s">
        <v>195</v>
      </c>
      <c r="E181" s="148" t="s">
        <v>643</v>
      </c>
      <c r="F181" s="204" t="s">
        <v>644</v>
      </c>
      <c r="G181" s="204"/>
      <c r="H181" s="204"/>
      <c r="I181" s="204"/>
      <c r="J181" s="149" t="s">
        <v>192</v>
      </c>
      <c r="K181" s="150">
        <v>1</v>
      </c>
      <c r="L181" s="205"/>
      <c r="M181" s="205"/>
      <c r="N181" s="205">
        <f t="shared" si="40"/>
        <v>0</v>
      </c>
      <c r="O181" s="193"/>
      <c r="P181" s="193"/>
      <c r="Q181" s="193"/>
      <c r="R181" s="142"/>
      <c r="T181" s="143" t="s">
        <v>5</v>
      </c>
      <c r="U181" s="40" t="s">
        <v>38</v>
      </c>
      <c r="V181" s="144">
        <v>0</v>
      </c>
      <c r="W181" s="144">
        <f t="shared" si="41"/>
        <v>0</v>
      </c>
      <c r="X181" s="144">
        <v>0.04</v>
      </c>
      <c r="Y181" s="144">
        <f t="shared" si="42"/>
        <v>0.04</v>
      </c>
      <c r="Z181" s="144">
        <v>0</v>
      </c>
      <c r="AA181" s="145">
        <f t="shared" si="43"/>
        <v>0</v>
      </c>
      <c r="AR181" s="18" t="s">
        <v>257</v>
      </c>
      <c r="AT181" s="18" t="s">
        <v>195</v>
      </c>
      <c r="AU181" s="18" t="s">
        <v>144</v>
      </c>
      <c r="AY181" s="18" t="s">
        <v>137</v>
      </c>
      <c r="BE181" s="146">
        <f t="shared" si="44"/>
        <v>0</v>
      </c>
      <c r="BF181" s="146">
        <f t="shared" si="45"/>
        <v>0</v>
      </c>
      <c r="BG181" s="146">
        <f t="shared" si="46"/>
        <v>0</v>
      </c>
      <c r="BH181" s="146">
        <f t="shared" si="47"/>
        <v>0</v>
      </c>
      <c r="BI181" s="146">
        <f t="shared" si="48"/>
        <v>0</v>
      </c>
      <c r="BJ181" s="18" t="s">
        <v>144</v>
      </c>
      <c r="BK181" s="146">
        <f t="shared" si="49"/>
        <v>0</v>
      </c>
      <c r="BL181" s="18" t="s">
        <v>205</v>
      </c>
      <c r="BM181" s="18" t="s">
        <v>645</v>
      </c>
    </row>
    <row r="182" spans="2:65" s="1" customFormat="1" ht="25.5" customHeight="1">
      <c r="B182" s="137"/>
      <c r="C182" s="147" t="s">
        <v>646</v>
      </c>
      <c r="D182" s="147" t="s">
        <v>195</v>
      </c>
      <c r="E182" s="148" t="s">
        <v>647</v>
      </c>
      <c r="F182" s="204" t="s">
        <v>648</v>
      </c>
      <c r="G182" s="204"/>
      <c r="H182" s="204"/>
      <c r="I182" s="204"/>
      <c r="J182" s="149" t="s">
        <v>192</v>
      </c>
      <c r="K182" s="150">
        <v>3</v>
      </c>
      <c r="L182" s="205"/>
      <c r="M182" s="205"/>
      <c r="N182" s="205">
        <f t="shared" si="40"/>
        <v>0</v>
      </c>
      <c r="O182" s="193"/>
      <c r="P182" s="193"/>
      <c r="Q182" s="193"/>
      <c r="R182" s="142"/>
      <c r="T182" s="143" t="s">
        <v>5</v>
      </c>
      <c r="U182" s="40" t="s">
        <v>38</v>
      </c>
      <c r="V182" s="144">
        <v>0</v>
      </c>
      <c r="W182" s="144">
        <f t="shared" si="41"/>
        <v>0</v>
      </c>
      <c r="X182" s="144">
        <v>4.4999999999999998E-2</v>
      </c>
      <c r="Y182" s="144">
        <f t="shared" si="42"/>
        <v>0.13500000000000001</v>
      </c>
      <c r="Z182" s="144">
        <v>0</v>
      </c>
      <c r="AA182" s="145">
        <f t="shared" si="43"/>
        <v>0</v>
      </c>
      <c r="AR182" s="18" t="s">
        <v>257</v>
      </c>
      <c r="AT182" s="18" t="s">
        <v>195</v>
      </c>
      <c r="AU182" s="18" t="s">
        <v>144</v>
      </c>
      <c r="AY182" s="18" t="s">
        <v>137</v>
      </c>
      <c r="BE182" s="146">
        <f t="shared" si="44"/>
        <v>0</v>
      </c>
      <c r="BF182" s="146">
        <f t="shared" si="45"/>
        <v>0</v>
      </c>
      <c r="BG182" s="146">
        <f t="shared" si="46"/>
        <v>0</v>
      </c>
      <c r="BH182" s="146">
        <f t="shared" si="47"/>
        <v>0</v>
      </c>
      <c r="BI182" s="146">
        <f t="shared" si="48"/>
        <v>0</v>
      </c>
      <c r="BJ182" s="18" t="s">
        <v>144</v>
      </c>
      <c r="BK182" s="146">
        <f t="shared" si="49"/>
        <v>0</v>
      </c>
      <c r="BL182" s="18" t="s">
        <v>205</v>
      </c>
      <c r="BM182" s="18" t="s">
        <v>649</v>
      </c>
    </row>
    <row r="183" spans="2:65" s="1" customFormat="1" ht="38.25" customHeight="1">
      <c r="B183" s="137"/>
      <c r="C183" s="147" t="s">
        <v>650</v>
      </c>
      <c r="D183" s="147" t="s">
        <v>195</v>
      </c>
      <c r="E183" s="148" t="s">
        <v>651</v>
      </c>
      <c r="F183" s="204" t="s">
        <v>652</v>
      </c>
      <c r="G183" s="204"/>
      <c r="H183" s="204"/>
      <c r="I183" s="204"/>
      <c r="J183" s="149" t="s">
        <v>192</v>
      </c>
      <c r="K183" s="150">
        <v>1</v>
      </c>
      <c r="L183" s="205"/>
      <c r="M183" s="205"/>
      <c r="N183" s="205">
        <f t="shared" si="40"/>
        <v>0</v>
      </c>
      <c r="O183" s="193"/>
      <c r="P183" s="193"/>
      <c r="Q183" s="193"/>
      <c r="R183" s="142"/>
      <c r="T183" s="143" t="s">
        <v>5</v>
      </c>
      <c r="U183" s="40" t="s">
        <v>38</v>
      </c>
      <c r="V183" s="144">
        <v>0</v>
      </c>
      <c r="W183" s="144">
        <f t="shared" si="41"/>
        <v>0</v>
      </c>
      <c r="X183" s="144">
        <v>5.1999999999999998E-2</v>
      </c>
      <c r="Y183" s="144">
        <f t="shared" si="42"/>
        <v>5.1999999999999998E-2</v>
      </c>
      <c r="Z183" s="144">
        <v>0</v>
      </c>
      <c r="AA183" s="145">
        <f t="shared" si="43"/>
        <v>0</v>
      </c>
      <c r="AR183" s="18" t="s">
        <v>257</v>
      </c>
      <c r="AT183" s="18" t="s">
        <v>195</v>
      </c>
      <c r="AU183" s="18" t="s">
        <v>144</v>
      </c>
      <c r="AY183" s="18" t="s">
        <v>137</v>
      </c>
      <c r="BE183" s="146">
        <f t="shared" si="44"/>
        <v>0</v>
      </c>
      <c r="BF183" s="146">
        <f t="shared" si="45"/>
        <v>0</v>
      </c>
      <c r="BG183" s="146">
        <f t="shared" si="46"/>
        <v>0</v>
      </c>
      <c r="BH183" s="146">
        <f t="shared" si="47"/>
        <v>0</v>
      </c>
      <c r="BI183" s="146">
        <f t="shared" si="48"/>
        <v>0</v>
      </c>
      <c r="BJ183" s="18" t="s">
        <v>144</v>
      </c>
      <c r="BK183" s="146">
        <f t="shared" si="49"/>
        <v>0</v>
      </c>
      <c r="BL183" s="18" t="s">
        <v>205</v>
      </c>
      <c r="BM183" s="18" t="s">
        <v>653</v>
      </c>
    </row>
    <row r="184" spans="2:65" s="1" customFormat="1" ht="25.5" customHeight="1">
      <c r="B184" s="137"/>
      <c r="C184" s="138" t="s">
        <v>654</v>
      </c>
      <c r="D184" s="138" t="s">
        <v>139</v>
      </c>
      <c r="E184" s="139" t="s">
        <v>655</v>
      </c>
      <c r="F184" s="192" t="s">
        <v>656</v>
      </c>
      <c r="G184" s="192"/>
      <c r="H184" s="192"/>
      <c r="I184" s="192"/>
      <c r="J184" s="140" t="s">
        <v>468</v>
      </c>
      <c r="K184" s="141">
        <v>46.933999999999997</v>
      </c>
      <c r="L184" s="193"/>
      <c r="M184" s="193"/>
      <c r="N184" s="193">
        <f t="shared" si="40"/>
        <v>0</v>
      </c>
      <c r="O184" s="193"/>
      <c r="P184" s="193"/>
      <c r="Q184" s="193"/>
      <c r="R184" s="142"/>
      <c r="T184" s="143" t="s">
        <v>5</v>
      </c>
      <c r="U184" s="40" t="s">
        <v>38</v>
      </c>
      <c r="V184" s="144">
        <v>0</v>
      </c>
      <c r="W184" s="144">
        <f t="shared" si="41"/>
        <v>0</v>
      </c>
      <c r="X184" s="144">
        <v>0</v>
      </c>
      <c r="Y184" s="144">
        <f t="shared" si="42"/>
        <v>0</v>
      </c>
      <c r="Z184" s="144">
        <v>0</v>
      </c>
      <c r="AA184" s="145">
        <f t="shared" si="43"/>
        <v>0</v>
      </c>
      <c r="AR184" s="18" t="s">
        <v>205</v>
      </c>
      <c r="AT184" s="18" t="s">
        <v>139</v>
      </c>
      <c r="AU184" s="18" t="s">
        <v>144</v>
      </c>
      <c r="AY184" s="18" t="s">
        <v>137</v>
      </c>
      <c r="BE184" s="146">
        <f t="shared" si="44"/>
        <v>0</v>
      </c>
      <c r="BF184" s="146">
        <f t="shared" si="45"/>
        <v>0</v>
      </c>
      <c r="BG184" s="146">
        <f t="shared" si="46"/>
        <v>0</v>
      </c>
      <c r="BH184" s="146">
        <f t="shared" si="47"/>
        <v>0</v>
      </c>
      <c r="BI184" s="146">
        <f t="shared" si="48"/>
        <v>0</v>
      </c>
      <c r="BJ184" s="18" t="s">
        <v>144</v>
      </c>
      <c r="BK184" s="146">
        <f t="shared" si="49"/>
        <v>0</v>
      </c>
      <c r="BL184" s="18" t="s">
        <v>205</v>
      </c>
      <c r="BM184" s="18" t="s">
        <v>657</v>
      </c>
    </row>
    <row r="185" spans="2:65" s="9" customFormat="1" ht="29.85" customHeight="1">
      <c r="B185" s="126"/>
      <c r="C185" s="127"/>
      <c r="D185" s="136" t="s">
        <v>416</v>
      </c>
      <c r="E185" s="136"/>
      <c r="F185" s="136"/>
      <c r="G185" s="136"/>
      <c r="H185" s="136"/>
      <c r="I185" s="136"/>
      <c r="J185" s="136"/>
      <c r="K185" s="136"/>
      <c r="L185" s="136"/>
      <c r="M185" s="136"/>
      <c r="N185" s="200">
        <f>BK185</f>
        <v>0</v>
      </c>
      <c r="O185" s="201"/>
      <c r="P185" s="201"/>
      <c r="Q185" s="201"/>
      <c r="R185" s="129"/>
      <c r="T185" s="130"/>
      <c r="U185" s="127"/>
      <c r="V185" s="127"/>
      <c r="W185" s="131">
        <f>SUM(W186:W187)</f>
        <v>2.8988300000000002</v>
      </c>
      <c r="X185" s="127"/>
      <c r="Y185" s="131">
        <f>SUM(Y186:Y187)</f>
        <v>1.2659999999999999E-2</v>
      </c>
      <c r="Z185" s="127"/>
      <c r="AA185" s="132">
        <f>SUM(AA186:AA187)</f>
        <v>0</v>
      </c>
      <c r="AR185" s="133" t="s">
        <v>144</v>
      </c>
      <c r="AT185" s="134" t="s">
        <v>70</v>
      </c>
      <c r="AU185" s="134" t="s">
        <v>79</v>
      </c>
      <c r="AY185" s="133" t="s">
        <v>137</v>
      </c>
      <c r="BK185" s="135">
        <f>SUM(BK186:BK187)</f>
        <v>0</v>
      </c>
    </row>
    <row r="186" spans="2:65" s="1" customFormat="1" ht="25.5" customHeight="1">
      <c r="B186" s="137"/>
      <c r="C186" s="138" t="s">
        <v>658</v>
      </c>
      <c r="D186" s="138" t="s">
        <v>139</v>
      </c>
      <c r="E186" s="139" t="s">
        <v>659</v>
      </c>
      <c r="F186" s="192" t="s">
        <v>660</v>
      </c>
      <c r="G186" s="192"/>
      <c r="H186" s="192"/>
      <c r="I186" s="192"/>
      <c r="J186" s="140" t="s">
        <v>444</v>
      </c>
      <c r="K186" s="141">
        <v>1</v>
      </c>
      <c r="L186" s="193"/>
      <c r="M186" s="193"/>
      <c r="N186" s="193">
        <f>ROUND(L186*K186,2)</f>
        <v>0</v>
      </c>
      <c r="O186" s="193"/>
      <c r="P186" s="193"/>
      <c r="Q186" s="193"/>
      <c r="R186" s="142"/>
      <c r="T186" s="143" t="s">
        <v>5</v>
      </c>
      <c r="U186" s="40" t="s">
        <v>38</v>
      </c>
      <c r="V186" s="144">
        <v>2.66283</v>
      </c>
      <c r="W186" s="144">
        <f>V186*K186</f>
        <v>2.66283</v>
      </c>
      <c r="X186" s="144">
        <v>1.24E-3</v>
      </c>
      <c r="Y186" s="144">
        <f>X186*K186</f>
        <v>1.24E-3</v>
      </c>
      <c r="Z186" s="144">
        <v>0</v>
      </c>
      <c r="AA186" s="145">
        <f>Z186*K186</f>
        <v>0</v>
      </c>
      <c r="AR186" s="18" t="s">
        <v>205</v>
      </c>
      <c r="AT186" s="18" t="s">
        <v>139</v>
      </c>
      <c r="AU186" s="18" t="s">
        <v>144</v>
      </c>
      <c r="AY186" s="18" t="s">
        <v>137</v>
      </c>
      <c r="BE186" s="146">
        <f>IF(U186="základná",N186,0)</f>
        <v>0</v>
      </c>
      <c r="BF186" s="146">
        <f>IF(U186="znížená",N186,0)</f>
        <v>0</v>
      </c>
      <c r="BG186" s="146">
        <f>IF(U186="zákl. prenesená",N186,0)</f>
        <v>0</v>
      </c>
      <c r="BH186" s="146">
        <f>IF(U186="zníž. prenesená",N186,0)</f>
        <v>0</v>
      </c>
      <c r="BI186" s="146">
        <f>IF(U186="nulová",N186,0)</f>
        <v>0</v>
      </c>
      <c r="BJ186" s="18" t="s">
        <v>144</v>
      </c>
      <c r="BK186" s="146">
        <f>ROUND(L186*K186,2)</f>
        <v>0</v>
      </c>
      <c r="BL186" s="18" t="s">
        <v>205</v>
      </c>
      <c r="BM186" s="18" t="s">
        <v>661</v>
      </c>
    </row>
    <row r="187" spans="2:65" s="1" customFormat="1" ht="38.25" customHeight="1">
      <c r="B187" s="137"/>
      <c r="C187" s="138" t="s">
        <v>662</v>
      </c>
      <c r="D187" s="138" t="s">
        <v>139</v>
      </c>
      <c r="E187" s="139" t="s">
        <v>663</v>
      </c>
      <c r="F187" s="192" t="s">
        <v>664</v>
      </c>
      <c r="G187" s="192"/>
      <c r="H187" s="192"/>
      <c r="I187" s="192"/>
      <c r="J187" s="140" t="s">
        <v>309</v>
      </c>
      <c r="K187" s="141">
        <v>1</v>
      </c>
      <c r="L187" s="193"/>
      <c r="M187" s="193"/>
      <c r="N187" s="193">
        <f>ROUND(L187*K187,2)</f>
        <v>0</v>
      </c>
      <c r="O187" s="193"/>
      <c r="P187" s="193"/>
      <c r="Q187" s="193"/>
      <c r="R187" s="142"/>
      <c r="T187" s="143" t="s">
        <v>5</v>
      </c>
      <c r="U187" s="151" t="s">
        <v>38</v>
      </c>
      <c r="V187" s="152">
        <v>0.23599999999999999</v>
      </c>
      <c r="W187" s="152">
        <f>V187*K187</f>
        <v>0.23599999999999999</v>
      </c>
      <c r="X187" s="152">
        <v>1.142E-2</v>
      </c>
      <c r="Y187" s="152">
        <f>X187*K187</f>
        <v>1.142E-2</v>
      </c>
      <c r="Z187" s="152">
        <v>0</v>
      </c>
      <c r="AA187" s="153">
        <f>Z187*K187</f>
        <v>0</v>
      </c>
      <c r="AR187" s="18" t="s">
        <v>205</v>
      </c>
      <c r="AT187" s="18" t="s">
        <v>139</v>
      </c>
      <c r="AU187" s="18" t="s">
        <v>144</v>
      </c>
      <c r="AY187" s="18" t="s">
        <v>137</v>
      </c>
      <c r="BE187" s="146">
        <f>IF(U187="základná",N187,0)</f>
        <v>0</v>
      </c>
      <c r="BF187" s="146">
        <f>IF(U187="znížená",N187,0)</f>
        <v>0</v>
      </c>
      <c r="BG187" s="146">
        <f>IF(U187="zákl. prenesená",N187,0)</f>
        <v>0</v>
      </c>
      <c r="BH187" s="146">
        <f>IF(U187="zníž. prenesená",N187,0)</f>
        <v>0</v>
      </c>
      <c r="BI187" s="146">
        <f>IF(U187="nulová",N187,0)</f>
        <v>0</v>
      </c>
      <c r="BJ187" s="18" t="s">
        <v>144</v>
      </c>
      <c r="BK187" s="146">
        <f>ROUND(L187*K187,2)</f>
        <v>0</v>
      </c>
      <c r="BL187" s="18" t="s">
        <v>205</v>
      </c>
      <c r="BM187" s="18" t="s">
        <v>665</v>
      </c>
    </row>
    <row r="188" spans="2:65" s="1" customFormat="1" ht="6.95" customHeight="1"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7"/>
    </row>
  </sheetData>
  <mergeCells count="257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L99:Q99"/>
    <mergeCell ref="C105:Q105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N180:Q180"/>
    <mergeCell ref="F181:I181"/>
    <mergeCell ref="L181:M181"/>
    <mergeCell ref="N181:Q181"/>
    <mergeCell ref="F182:I182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H1:K1"/>
    <mergeCell ref="S2:AC2"/>
    <mergeCell ref="F187:I187"/>
    <mergeCell ref="L187:M187"/>
    <mergeCell ref="N187:Q187"/>
    <mergeCell ref="N116:Q116"/>
    <mergeCell ref="N117:Q117"/>
    <mergeCell ref="N118:Q118"/>
    <mergeCell ref="N126:Q126"/>
    <mergeCell ref="N134:Q134"/>
    <mergeCell ref="N143:Q143"/>
    <mergeCell ref="N159:Q159"/>
    <mergeCell ref="N185:Q185"/>
    <mergeCell ref="F183:I183"/>
    <mergeCell ref="L183:M183"/>
    <mergeCell ref="N183:Q183"/>
    <mergeCell ref="F184:I184"/>
    <mergeCell ref="L184:M184"/>
    <mergeCell ref="N184:Q184"/>
    <mergeCell ref="F186:I186"/>
    <mergeCell ref="L186:M186"/>
    <mergeCell ref="N186:Q186"/>
    <mergeCell ref="F180:I180"/>
    <mergeCell ref="L180:M180"/>
  </mergeCells>
  <hyperlinks>
    <hyperlink ref="F1:G1" location="C2" display="1) Krycí list rozpočtu"/>
    <hyperlink ref="H1:K1" location="C86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2"/>
  <sheetViews>
    <sheetView showGridLines="0" workbookViewId="0">
      <pane ySplit="1" topLeftCell="A2" activePane="bottomLeft" state="frozen"/>
      <selection pane="bottomLeft" activeCell="AD175" sqref="AD17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91</v>
      </c>
      <c r="G1" s="13"/>
      <c r="H1" s="191" t="s">
        <v>92</v>
      </c>
      <c r="I1" s="191"/>
      <c r="J1" s="191"/>
      <c r="K1" s="191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56" t="s">
        <v>8</v>
      </c>
      <c r="T2" s="157"/>
      <c r="U2" s="157"/>
      <c r="V2" s="157"/>
      <c r="W2" s="157"/>
      <c r="X2" s="157"/>
      <c r="Y2" s="157"/>
      <c r="Z2" s="157"/>
      <c r="AA2" s="157"/>
      <c r="AB2" s="157"/>
      <c r="AC2" s="157"/>
      <c r="AT2" s="18" t="s">
        <v>86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>
      <c r="B4" s="22"/>
      <c r="C4" s="175" t="s">
        <v>96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16</v>
      </c>
      <c r="E6" s="24"/>
      <c r="F6" s="207" t="str">
        <f>'Rekapitulácia stavby'!K6</f>
        <v>Zlepšenie občianskej infraštruktúry Hromoš</v>
      </c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4"/>
      <c r="R6" s="23"/>
    </row>
    <row r="7" spans="1:66" s="1" customFormat="1" ht="32.85" customHeight="1">
      <c r="B7" s="31"/>
      <c r="C7" s="32"/>
      <c r="D7" s="27" t="s">
        <v>97</v>
      </c>
      <c r="E7" s="32"/>
      <c r="F7" s="189" t="s">
        <v>666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32"/>
      <c r="R7" s="33"/>
    </row>
    <row r="8" spans="1:66" s="1" customFormat="1" ht="14.45" customHeight="1">
      <c r="B8" s="31"/>
      <c r="C8" s="32"/>
      <c r="D8" s="28" t="s">
        <v>18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19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20</v>
      </c>
      <c r="E9" s="32"/>
      <c r="F9" s="26" t="s">
        <v>21</v>
      </c>
      <c r="G9" s="32"/>
      <c r="H9" s="32"/>
      <c r="I9" s="32"/>
      <c r="J9" s="32"/>
      <c r="K9" s="32"/>
      <c r="L9" s="32"/>
      <c r="M9" s="28" t="s">
        <v>22</v>
      </c>
      <c r="N9" s="32"/>
      <c r="O9" s="209" t="str">
        <f>'Rekapitulácia stavby'!AN8</f>
        <v>31. 7. 2017</v>
      </c>
      <c r="P9" s="20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24</v>
      </c>
      <c r="E11" s="32"/>
      <c r="F11" s="32"/>
      <c r="G11" s="32"/>
      <c r="H11" s="32"/>
      <c r="I11" s="32"/>
      <c r="J11" s="32"/>
      <c r="K11" s="32"/>
      <c r="L11" s="32"/>
      <c r="M11" s="28" t="s">
        <v>25</v>
      </c>
      <c r="N11" s="32"/>
      <c r="O11" s="188" t="str">
        <f>IF('Rekapitulácia stavby'!AN10="","",'Rekapitulácia stavby'!AN10)</f>
        <v/>
      </c>
      <c r="P11" s="188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stavby'!E11="","",'Rekapitulácia stavby'!E11)</f>
        <v xml:space="preserve"> </v>
      </c>
      <c r="F12" s="32"/>
      <c r="G12" s="32"/>
      <c r="H12" s="32"/>
      <c r="I12" s="32"/>
      <c r="J12" s="32"/>
      <c r="K12" s="32"/>
      <c r="L12" s="32"/>
      <c r="M12" s="28" t="s">
        <v>26</v>
      </c>
      <c r="N12" s="32"/>
      <c r="O12" s="188" t="str">
        <f>IF('Rekapitulácia stavby'!AN11="","",'Rekapitulácia stavby'!AN11)</f>
        <v/>
      </c>
      <c r="P12" s="188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27</v>
      </c>
      <c r="E14" s="32"/>
      <c r="F14" s="32"/>
      <c r="G14" s="32"/>
      <c r="H14" s="32"/>
      <c r="I14" s="32"/>
      <c r="J14" s="32"/>
      <c r="K14" s="32"/>
      <c r="L14" s="32"/>
      <c r="M14" s="28" t="s">
        <v>25</v>
      </c>
      <c r="N14" s="32"/>
      <c r="O14" s="188" t="str">
        <f>IF('Rekapitulácia stavby'!AN13="","",'Rekapitulácia stavby'!AN13)</f>
        <v/>
      </c>
      <c r="P14" s="188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26</v>
      </c>
      <c r="N15" s="32"/>
      <c r="O15" s="188" t="str">
        <f>IF('Rekapitulácia stavby'!AN14="","",'Rekapitulácia stavby'!AN14)</f>
        <v/>
      </c>
      <c r="P15" s="188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28</v>
      </c>
      <c r="E17" s="32"/>
      <c r="F17" s="32"/>
      <c r="G17" s="32"/>
      <c r="H17" s="32"/>
      <c r="I17" s="32"/>
      <c r="J17" s="32"/>
      <c r="K17" s="32"/>
      <c r="L17" s="32"/>
      <c r="M17" s="28" t="s">
        <v>25</v>
      </c>
      <c r="N17" s="32"/>
      <c r="O17" s="188" t="str">
        <f>IF('Rekapitulácia stavby'!AN16="","",'Rekapitulácia stavby'!AN16)</f>
        <v/>
      </c>
      <c r="P17" s="188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26</v>
      </c>
      <c r="N18" s="32"/>
      <c r="O18" s="188" t="str">
        <f>IF('Rekapitulácia stavby'!AN17="","",'Rekapitulácia stavby'!AN17)</f>
        <v/>
      </c>
      <c r="P18" s="188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30</v>
      </c>
      <c r="E20" s="32"/>
      <c r="F20" s="32"/>
      <c r="G20" s="32"/>
      <c r="H20" s="32"/>
      <c r="I20" s="32"/>
      <c r="J20" s="32"/>
      <c r="K20" s="32"/>
      <c r="L20" s="32"/>
      <c r="M20" s="28" t="s">
        <v>25</v>
      </c>
      <c r="N20" s="32"/>
      <c r="O20" s="188" t="str">
        <f>IF('Rekapitulácia stavby'!AN19="","",'Rekapitulácia stavby'!AN19)</f>
        <v/>
      </c>
      <c r="P20" s="188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26</v>
      </c>
      <c r="N21" s="32"/>
      <c r="O21" s="188" t="str">
        <f>IF('Rekapitulácia stavby'!AN20="","",'Rekapitulácia stavby'!AN20)</f>
        <v/>
      </c>
      <c r="P21" s="188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31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90" t="s">
        <v>5</v>
      </c>
      <c r="F24" s="190"/>
      <c r="G24" s="190"/>
      <c r="H24" s="190"/>
      <c r="I24" s="190"/>
      <c r="J24" s="190"/>
      <c r="K24" s="190"/>
      <c r="L24" s="190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99</v>
      </c>
      <c r="E27" s="32"/>
      <c r="F27" s="32"/>
      <c r="G27" s="32"/>
      <c r="H27" s="32"/>
      <c r="I27" s="32"/>
      <c r="J27" s="32"/>
      <c r="K27" s="32"/>
      <c r="L27" s="32"/>
      <c r="M27" s="182">
        <f>N88</f>
        <v>0</v>
      </c>
      <c r="N27" s="182"/>
      <c r="O27" s="182"/>
      <c r="P27" s="182"/>
      <c r="Q27" s="32"/>
      <c r="R27" s="33"/>
    </row>
    <row r="28" spans="2:18" s="1" customFormat="1" ht="14.45" customHeight="1">
      <c r="B28" s="31"/>
      <c r="C28" s="32"/>
      <c r="D28" s="30" t="s">
        <v>100</v>
      </c>
      <c r="E28" s="32"/>
      <c r="F28" s="32"/>
      <c r="G28" s="32"/>
      <c r="H28" s="32"/>
      <c r="I28" s="32"/>
      <c r="J28" s="32"/>
      <c r="K28" s="32"/>
      <c r="L28" s="32"/>
      <c r="M28" s="182">
        <f>N104</f>
        <v>0</v>
      </c>
      <c r="N28" s="182"/>
      <c r="O28" s="182"/>
      <c r="P28" s="18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34</v>
      </c>
      <c r="E30" s="32"/>
      <c r="F30" s="32"/>
      <c r="G30" s="32"/>
      <c r="H30" s="32"/>
      <c r="I30" s="32"/>
      <c r="J30" s="32"/>
      <c r="K30" s="32"/>
      <c r="L30" s="32"/>
      <c r="M30" s="222">
        <f>ROUND(M27+M28,2)</f>
        <v>0</v>
      </c>
      <c r="N30" s="206"/>
      <c r="O30" s="206"/>
      <c r="P30" s="206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35</v>
      </c>
      <c r="E32" s="38" t="s">
        <v>36</v>
      </c>
      <c r="F32" s="39">
        <v>0.2</v>
      </c>
      <c r="G32" s="104" t="s">
        <v>37</v>
      </c>
      <c r="H32" s="219">
        <f>ROUND((SUM(BE104:BE105)+SUM(BE123:BE181)), 2)</f>
        <v>0</v>
      </c>
      <c r="I32" s="206"/>
      <c r="J32" s="206"/>
      <c r="K32" s="32"/>
      <c r="L32" s="32"/>
      <c r="M32" s="219">
        <f>ROUND(ROUND((SUM(BE104:BE105)+SUM(BE123:BE181)), 2)*F32, 2)</f>
        <v>0</v>
      </c>
      <c r="N32" s="206"/>
      <c r="O32" s="206"/>
      <c r="P32" s="206"/>
      <c r="Q32" s="32"/>
      <c r="R32" s="33"/>
    </row>
    <row r="33" spans="2:18" s="1" customFormat="1" ht="14.45" customHeight="1">
      <c r="B33" s="31"/>
      <c r="C33" s="32"/>
      <c r="D33" s="32"/>
      <c r="E33" s="38" t="s">
        <v>38</v>
      </c>
      <c r="F33" s="39">
        <v>0.2</v>
      </c>
      <c r="G33" s="104" t="s">
        <v>37</v>
      </c>
      <c r="H33" s="219">
        <f>ROUND((SUM(BF104:BF105)+SUM(BF123:BF181)), 2)</f>
        <v>0</v>
      </c>
      <c r="I33" s="206"/>
      <c r="J33" s="206"/>
      <c r="K33" s="32"/>
      <c r="L33" s="32"/>
      <c r="M33" s="219">
        <f>ROUND(ROUND((SUM(BF104:BF105)+SUM(BF123:BF181)), 2)*F33, 2)</f>
        <v>0</v>
      </c>
      <c r="N33" s="206"/>
      <c r="O33" s="206"/>
      <c r="P33" s="206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39</v>
      </c>
      <c r="F34" s="39">
        <v>0.2</v>
      </c>
      <c r="G34" s="104" t="s">
        <v>37</v>
      </c>
      <c r="H34" s="219">
        <f>ROUND((SUM(BG104:BG105)+SUM(BG123:BG181)), 2)</f>
        <v>0</v>
      </c>
      <c r="I34" s="206"/>
      <c r="J34" s="206"/>
      <c r="K34" s="32"/>
      <c r="L34" s="32"/>
      <c r="M34" s="219">
        <v>0</v>
      </c>
      <c r="N34" s="206"/>
      <c r="O34" s="206"/>
      <c r="P34" s="206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40</v>
      </c>
      <c r="F35" s="39">
        <v>0.2</v>
      </c>
      <c r="G35" s="104" t="s">
        <v>37</v>
      </c>
      <c r="H35" s="219">
        <f>ROUND((SUM(BH104:BH105)+SUM(BH123:BH181)), 2)</f>
        <v>0</v>
      </c>
      <c r="I35" s="206"/>
      <c r="J35" s="206"/>
      <c r="K35" s="32"/>
      <c r="L35" s="32"/>
      <c r="M35" s="219">
        <v>0</v>
      </c>
      <c r="N35" s="206"/>
      <c r="O35" s="206"/>
      <c r="P35" s="206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41</v>
      </c>
      <c r="F36" s="39">
        <v>0</v>
      </c>
      <c r="G36" s="104" t="s">
        <v>37</v>
      </c>
      <c r="H36" s="219">
        <f>ROUND((SUM(BI104:BI105)+SUM(BI123:BI181)), 2)</f>
        <v>0</v>
      </c>
      <c r="I36" s="206"/>
      <c r="J36" s="206"/>
      <c r="K36" s="32"/>
      <c r="L36" s="32"/>
      <c r="M36" s="219">
        <v>0</v>
      </c>
      <c r="N36" s="206"/>
      <c r="O36" s="206"/>
      <c r="P36" s="206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42</v>
      </c>
      <c r="E38" s="71"/>
      <c r="F38" s="71"/>
      <c r="G38" s="106" t="s">
        <v>43</v>
      </c>
      <c r="H38" s="107" t="s">
        <v>44</v>
      </c>
      <c r="I38" s="71"/>
      <c r="J38" s="71"/>
      <c r="K38" s="71"/>
      <c r="L38" s="220">
        <f>SUM(M30:M36)</f>
        <v>0</v>
      </c>
      <c r="M38" s="220"/>
      <c r="N38" s="220"/>
      <c r="O38" s="220"/>
      <c r="P38" s="221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45</v>
      </c>
      <c r="E50" s="47"/>
      <c r="F50" s="47"/>
      <c r="G50" s="47"/>
      <c r="H50" s="48"/>
      <c r="I50" s="32"/>
      <c r="J50" s="46" t="s">
        <v>46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47</v>
      </c>
      <c r="E59" s="52"/>
      <c r="F59" s="52"/>
      <c r="G59" s="53" t="s">
        <v>48</v>
      </c>
      <c r="H59" s="54"/>
      <c r="I59" s="32"/>
      <c r="J59" s="51" t="s">
        <v>47</v>
      </c>
      <c r="K59" s="52"/>
      <c r="L59" s="52"/>
      <c r="M59" s="52"/>
      <c r="N59" s="53" t="s">
        <v>48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49</v>
      </c>
      <c r="E61" s="47"/>
      <c r="F61" s="47"/>
      <c r="G61" s="47"/>
      <c r="H61" s="48"/>
      <c r="I61" s="32"/>
      <c r="J61" s="46" t="s">
        <v>50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47</v>
      </c>
      <c r="E70" s="52"/>
      <c r="F70" s="52"/>
      <c r="G70" s="53" t="s">
        <v>48</v>
      </c>
      <c r="H70" s="54"/>
      <c r="I70" s="32"/>
      <c r="J70" s="51" t="s">
        <v>47</v>
      </c>
      <c r="K70" s="52"/>
      <c r="L70" s="52"/>
      <c r="M70" s="52"/>
      <c r="N70" s="53" t="s">
        <v>48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75" t="s">
        <v>101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16</v>
      </c>
      <c r="D78" s="32"/>
      <c r="E78" s="32"/>
      <c r="F78" s="207" t="str">
        <f>F6</f>
        <v>Zlepšenie občianskej infraštruktúry Hromoš</v>
      </c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32"/>
      <c r="R78" s="33"/>
    </row>
    <row r="79" spans="2:18" s="1" customFormat="1" ht="36.950000000000003" customHeight="1">
      <c r="B79" s="31"/>
      <c r="C79" s="65" t="s">
        <v>97</v>
      </c>
      <c r="D79" s="32"/>
      <c r="E79" s="32"/>
      <c r="F79" s="177" t="str">
        <f>F7</f>
        <v>03 - Elektroinštalácia</v>
      </c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20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22</v>
      </c>
      <c r="L81" s="32"/>
      <c r="M81" s="209" t="str">
        <f>IF(O9="","",O9)</f>
        <v>31. 7. 2017</v>
      </c>
      <c r="N81" s="209"/>
      <c r="O81" s="209"/>
      <c r="P81" s="20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24</v>
      </c>
      <c r="D83" s="32"/>
      <c r="E83" s="32"/>
      <c r="F83" s="26" t="str">
        <f>E12</f>
        <v xml:space="preserve"> </v>
      </c>
      <c r="G83" s="32"/>
      <c r="H83" s="32"/>
      <c r="I83" s="32"/>
      <c r="J83" s="32"/>
      <c r="K83" s="28" t="s">
        <v>28</v>
      </c>
      <c r="L83" s="32"/>
      <c r="M83" s="188" t="str">
        <f>E18</f>
        <v xml:space="preserve"> </v>
      </c>
      <c r="N83" s="188"/>
      <c r="O83" s="188"/>
      <c r="P83" s="188"/>
      <c r="Q83" s="188"/>
      <c r="R83" s="33"/>
    </row>
    <row r="84" spans="2:47" s="1" customFormat="1" ht="14.45" customHeight="1">
      <c r="B84" s="31"/>
      <c r="C84" s="28" t="s">
        <v>27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30</v>
      </c>
      <c r="L84" s="32"/>
      <c r="M84" s="188" t="str">
        <f>E21</f>
        <v xml:space="preserve"> </v>
      </c>
      <c r="N84" s="188"/>
      <c r="O84" s="188"/>
      <c r="P84" s="188"/>
      <c r="Q84" s="188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17" t="s">
        <v>102</v>
      </c>
      <c r="D86" s="218"/>
      <c r="E86" s="218"/>
      <c r="F86" s="218"/>
      <c r="G86" s="218"/>
      <c r="H86" s="100"/>
      <c r="I86" s="100"/>
      <c r="J86" s="100"/>
      <c r="K86" s="100"/>
      <c r="L86" s="100"/>
      <c r="M86" s="100"/>
      <c r="N86" s="217" t="s">
        <v>103</v>
      </c>
      <c r="O86" s="218"/>
      <c r="P86" s="218"/>
      <c r="Q86" s="218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104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54">
        <f>N123</f>
        <v>0</v>
      </c>
      <c r="O88" s="214"/>
      <c r="P88" s="214"/>
      <c r="Q88" s="214"/>
      <c r="R88" s="33"/>
      <c r="AU88" s="18" t="s">
        <v>105</v>
      </c>
    </row>
    <row r="89" spans="2:47" s="6" customFormat="1" ht="24.95" customHeight="1">
      <c r="B89" s="109"/>
      <c r="C89" s="110"/>
      <c r="D89" s="111" t="s">
        <v>667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97">
        <f>N124</f>
        <v>0</v>
      </c>
      <c r="O89" s="216"/>
      <c r="P89" s="216"/>
      <c r="Q89" s="216"/>
      <c r="R89" s="112"/>
    </row>
    <row r="90" spans="2:47" s="6" customFormat="1" ht="24.95" customHeight="1">
      <c r="B90" s="109"/>
      <c r="C90" s="110"/>
      <c r="D90" s="111" t="s">
        <v>668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97">
        <f>N126</f>
        <v>0</v>
      </c>
      <c r="O90" s="216"/>
      <c r="P90" s="216"/>
      <c r="Q90" s="216"/>
      <c r="R90" s="112"/>
    </row>
    <row r="91" spans="2:47" s="6" customFormat="1" ht="24.95" customHeight="1">
      <c r="B91" s="109"/>
      <c r="C91" s="110"/>
      <c r="D91" s="111" t="s">
        <v>669</v>
      </c>
      <c r="E91" s="110"/>
      <c r="F91" s="110"/>
      <c r="G91" s="110"/>
      <c r="H91" s="110"/>
      <c r="I91" s="110"/>
      <c r="J91" s="110"/>
      <c r="K91" s="110"/>
      <c r="L91" s="110"/>
      <c r="M91" s="110"/>
      <c r="N91" s="197">
        <f>N128</f>
        <v>0</v>
      </c>
      <c r="O91" s="216"/>
      <c r="P91" s="216"/>
      <c r="Q91" s="216"/>
      <c r="R91" s="112"/>
    </row>
    <row r="92" spans="2:47" s="6" customFormat="1" ht="24.95" customHeight="1">
      <c r="B92" s="109"/>
      <c r="C92" s="110"/>
      <c r="D92" s="111" t="s">
        <v>670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97">
        <f>N137</f>
        <v>0</v>
      </c>
      <c r="O92" s="216"/>
      <c r="P92" s="216"/>
      <c r="Q92" s="216"/>
      <c r="R92" s="112"/>
    </row>
    <row r="93" spans="2:47" s="6" customFormat="1" ht="24.95" customHeight="1">
      <c r="B93" s="109"/>
      <c r="C93" s="110"/>
      <c r="D93" s="111" t="s">
        <v>671</v>
      </c>
      <c r="E93" s="110"/>
      <c r="F93" s="110"/>
      <c r="G93" s="110"/>
      <c r="H93" s="110"/>
      <c r="I93" s="110"/>
      <c r="J93" s="110"/>
      <c r="K93" s="110"/>
      <c r="L93" s="110"/>
      <c r="M93" s="110"/>
      <c r="N93" s="197">
        <f>N141</f>
        <v>0</v>
      </c>
      <c r="O93" s="216"/>
      <c r="P93" s="216"/>
      <c r="Q93" s="216"/>
      <c r="R93" s="112"/>
    </row>
    <row r="94" spans="2:47" s="6" customFormat="1" ht="24.95" customHeight="1">
      <c r="B94" s="109"/>
      <c r="C94" s="110"/>
      <c r="D94" s="111" t="s">
        <v>672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97">
        <f>N148</f>
        <v>0</v>
      </c>
      <c r="O94" s="216"/>
      <c r="P94" s="216"/>
      <c r="Q94" s="216"/>
      <c r="R94" s="112"/>
    </row>
    <row r="95" spans="2:47" s="6" customFormat="1" ht="24.95" customHeight="1">
      <c r="B95" s="109"/>
      <c r="C95" s="110"/>
      <c r="D95" s="111" t="s">
        <v>673</v>
      </c>
      <c r="E95" s="110"/>
      <c r="F95" s="110"/>
      <c r="G95" s="110"/>
      <c r="H95" s="110"/>
      <c r="I95" s="110"/>
      <c r="J95" s="110"/>
      <c r="K95" s="110"/>
      <c r="L95" s="110"/>
      <c r="M95" s="110"/>
      <c r="N95" s="197">
        <f>N152</f>
        <v>0</v>
      </c>
      <c r="O95" s="216"/>
      <c r="P95" s="216"/>
      <c r="Q95" s="216"/>
      <c r="R95" s="112"/>
    </row>
    <row r="96" spans="2:47" s="6" customFormat="1" ht="24.95" customHeight="1">
      <c r="B96" s="109"/>
      <c r="C96" s="110"/>
      <c r="D96" s="111" t="s">
        <v>674</v>
      </c>
      <c r="E96" s="110"/>
      <c r="F96" s="110"/>
      <c r="G96" s="110"/>
      <c r="H96" s="110"/>
      <c r="I96" s="110"/>
      <c r="J96" s="110"/>
      <c r="K96" s="110"/>
      <c r="L96" s="110"/>
      <c r="M96" s="110"/>
      <c r="N96" s="197">
        <f>N160</f>
        <v>0</v>
      </c>
      <c r="O96" s="216"/>
      <c r="P96" s="216"/>
      <c r="Q96" s="216"/>
      <c r="R96" s="112"/>
    </row>
    <row r="97" spans="2:21" s="6" customFormat="1" ht="24.95" customHeight="1">
      <c r="B97" s="109"/>
      <c r="C97" s="110"/>
      <c r="D97" s="111" t="s">
        <v>675</v>
      </c>
      <c r="E97" s="110"/>
      <c r="F97" s="110"/>
      <c r="G97" s="110"/>
      <c r="H97" s="110"/>
      <c r="I97" s="110"/>
      <c r="J97" s="110"/>
      <c r="K97" s="110"/>
      <c r="L97" s="110"/>
      <c r="M97" s="110"/>
      <c r="N97" s="197">
        <f>N165</f>
        <v>0</v>
      </c>
      <c r="O97" s="216"/>
      <c r="P97" s="216"/>
      <c r="Q97" s="216"/>
      <c r="R97" s="112"/>
    </row>
    <row r="98" spans="2:21" s="6" customFormat="1" ht="24.95" customHeight="1">
      <c r="B98" s="109"/>
      <c r="C98" s="110"/>
      <c r="D98" s="111" t="s">
        <v>676</v>
      </c>
      <c r="E98" s="110"/>
      <c r="F98" s="110"/>
      <c r="G98" s="110"/>
      <c r="H98" s="110"/>
      <c r="I98" s="110"/>
      <c r="J98" s="110"/>
      <c r="K98" s="110"/>
      <c r="L98" s="110"/>
      <c r="M98" s="110"/>
      <c r="N98" s="197">
        <f>N167</f>
        <v>0</v>
      </c>
      <c r="O98" s="216"/>
      <c r="P98" s="216"/>
      <c r="Q98" s="216"/>
      <c r="R98" s="112"/>
    </row>
    <row r="99" spans="2:21" s="6" customFormat="1" ht="24.95" customHeight="1">
      <c r="B99" s="109"/>
      <c r="C99" s="110"/>
      <c r="D99" s="111" t="s">
        <v>677</v>
      </c>
      <c r="E99" s="110"/>
      <c r="F99" s="110"/>
      <c r="G99" s="110"/>
      <c r="H99" s="110"/>
      <c r="I99" s="110"/>
      <c r="J99" s="110"/>
      <c r="K99" s="110"/>
      <c r="L99" s="110"/>
      <c r="M99" s="110"/>
      <c r="N99" s="197">
        <f>N170</f>
        <v>0</v>
      </c>
      <c r="O99" s="216"/>
      <c r="P99" s="216"/>
      <c r="Q99" s="216"/>
      <c r="R99" s="112"/>
    </row>
    <row r="100" spans="2:21" s="6" customFormat="1" ht="24.95" customHeight="1">
      <c r="B100" s="109"/>
      <c r="C100" s="110"/>
      <c r="D100" s="111" t="s">
        <v>678</v>
      </c>
      <c r="E100" s="110"/>
      <c r="F100" s="110"/>
      <c r="G100" s="110"/>
      <c r="H100" s="110"/>
      <c r="I100" s="110"/>
      <c r="J100" s="110"/>
      <c r="K100" s="110"/>
      <c r="L100" s="110"/>
      <c r="M100" s="110"/>
      <c r="N100" s="197">
        <f>N172</f>
        <v>0</v>
      </c>
      <c r="O100" s="216"/>
      <c r="P100" s="216"/>
      <c r="Q100" s="216"/>
      <c r="R100" s="112"/>
    </row>
    <row r="101" spans="2:21" s="6" customFormat="1" ht="24.95" customHeight="1">
      <c r="B101" s="109"/>
      <c r="C101" s="110"/>
      <c r="D101" s="111" t="s">
        <v>679</v>
      </c>
      <c r="E101" s="110"/>
      <c r="F101" s="110"/>
      <c r="G101" s="110"/>
      <c r="H101" s="110"/>
      <c r="I101" s="110"/>
      <c r="J101" s="110"/>
      <c r="K101" s="110"/>
      <c r="L101" s="110"/>
      <c r="M101" s="110"/>
      <c r="N101" s="197">
        <f>N174</f>
        <v>0</v>
      </c>
      <c r="O101" s="216"/>
      <c r="P101" s="216"/>
      <c r="Q101" s="216"/>
      <c r="R101" s="112"/>
    </row>
    <row r="102" spans="2:21" s="6" customFormat="1" ht="24.95" customHeight="1">
      <c r="B102" s="109"/>
      <c r="C102" s="110"/>
      <c r="D102" s="111" t="s">
        <v>680</v>
      </c>
      <c r="E102" s="110"/>
      <c r="F102" s="110"/>
      <c r="G102" s="110"/>
      <c r="H102" s="110"/>
      <c r="I102" s="110"/>
      <c r="J102" s="110"/>
      <c r="K102" s="110"/>
      <c r="L102" s="110"/>
      <c r="M102" s="110"/>
      <c r="N102" s="197">
        <f>N176</f>
        <v>0</v>
      </c>
      <c r="O102" s="216"/>
      <c r="P102" s="216"/>
      <c r="Q102" s="216"/>
      <c r="R102" s="112"/>
    </row>
    <row r="103" spans="2:21" s="1" customFormat="1" ht="21.75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21" s="1" customFormat="1" ht="29.25" customHeight="1">
      <c r="B104" s="31"/>
      <c r="C104" s="108" t="s">
        <v>123</v>
      </c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214">
        <v>0</v>
      </c>
      <c r="O104" s="215"/>
      <c r="P104" s="215"/>
      <c r="Q104" s="215"/>
      <c r="R104" s="33"/>
      <c r="T104" s="117"/>
      <c r="U104" s="118" t="s">
        <v>35</v>
      </c>
    </row>
    <row r="105" spans="2:21" s="1" customFormat="1" ht="18" customHeight="1"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3"/>
    </row>
    <row r="106" spans="2:21" s="1" customFormat="1" ht="29.25" customHeight="1">
      <c r="B106" s="31"/>
      <c r="C106" s="99" t="s">
        <v>90</v>
      </c>
      <c r="D106" s="100"/>
      <c r="E106" s="100"/>
      <c r="F106" s="100"/>
      <c r="G106" s="100"/>
      <c r="H106" s="100"/>
      <c r="I106" s="100"/>
      <c r="J106" s="100"/>
      <c r="K106" s="100"/>
      <c r="L106" s="155">
        <f>ROUND(SUM(N88+N104),2)</f>
        <v>0</v>
      </c>
      <c r="M106" s="155"/>
      <c r="N106" s="155"/>
      <c r="O106" s="155"/>
      <c r="P106" s="155"/>
      <c r="Q106" s="155"/>
      <c r="R106" s="33"/>
    </row>
    <row r="107" spans="2:21" s="1" customFormat="1" ht="6.95" customHeight="1"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7"/>
    </row>
    <row r="111" spans="2:21" s="1" customFormat="1" ht="6.95" customHeight="1"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60"/>
    </row>
    <row r="112" spans="2:21" s="1" customFormat="1" ht="36.950000000000003" customHeight="1">
      <c r="B112" s="31"/>
      <c r="C112" s="175" t="s">
        <v>778</v>
      </c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33"/>
    </row>
    <row r="113" spans="2:65" s="1" customFormat="1" ht="6.95" customHeight="1"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3"/>
    </row>
    <row r="114" spans="2:65" s="1" customFormat="1" ht="30" customHeight="1">
      <c r="B114" s="31"/>
      <c r="C114" s="28" t="s">
        <v>16</v>
      </c>
      <c r="D114" s="32"/>
      <c r="E114" s="32"/>
      <c r="F114" s="207" t="str">
        <f>F6</f>
        <v>Zlepšenie občianskej infraštruktúry Hromoš</v>
      </c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32"/>
      <c r="R114" s="33"/>
    </row>
    <row r="115" spans="2:65" s="1" customFormat="1" ht="36.950000000000003" customHeight="1">
      <c r="B115" s="31"/>
      <c r="C115" s="65" t="s">
        <v>97</v>
      </c>
      <c r="D115" s="32"/>
      <c r="E115" s="32"/>
      <c r="F115" s="177" t="str">
        <f>F7</f>
        <v>03 - Elektroinštalácia</v>
      </c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32"/>
      <c r="R115" s="33"/>
    </row>
    <row r="116" spans="2:65" s="1" customFormat="1" ht="6.95" customHeight="1"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3"/>
    </row>
    <row r="117" spans="2:65" s="1" customFormat="1" ht="18" customHeight="1">
      <c r="B117" s="31"/>
      <c r="C117" s="28" t="s">
        <v>20</v>
      </c>
      <c r="D117" s="32"/>
      <c r="E117" s="32"/>
      <c r="F117" s="26" t="str">
        <f>F9</f>
        <v xml:space="preserve"> </v>
      </c>
      <c r="G117" s="32"/>
      <c r="H117" s="32"/>
      <c r="I117" s="32"/>
      <c r="J117" s="32"/>
      <c r="K117" s="28" t="s">
        <v>22</v>
      </c>
      <c r="L117" s="32"/>
      <c r="M117" s="209" t="str">
        <f>IF(O9="","",O9)</f>
        <v>31. 7. 2017</v>
      </c>
      <c r="N117" s="209"/>
      <c r="O117" s="209"/>
      <c r="P117" s="209"/>
      <c r="Q117" s="32"/>
      <c r="R117" s="33"/>
    </row>
    <row r="118" spans="2:65" s="1" customFormat="1" ht="6.95" customHeight="1"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3"/>
    </row>
    <row r="119" spans="2:65" s="1" customFormat="1" ht="15">
      <c r="B119" s="31"/>
      <c r="C119" s="28" t="s">
        <v>24</v>
      </c>
      <c r="D119" s="32"/>
      <c r="E119" s="32"/>
      <c r="F119" s="26" t="str">
        <f>E12</f>
        <v xml:space="preserve"> </v>
      </c>
      <c r="G119" s="32"/>
      <c r="H119" s="32"/>
      <c r="I119" s="32"/>
      <c r="J119" s="32"/>
      <c r="K119" s="28" t="s">
        <v>28</v>
      </c>
      <c r="L119" s="32"/>
      <c r="M119" s="188" t="str">
        <f>E18</f>
        <v xml:space="preserve"> </v>
      </c>
      <c r="N119" s="188"/>
      <c r="O119" s="188"/>
      <c r="P119" s="188"/>
      <c r="Q119" s="188"/>
      <c r="R119" s="33"/>
    </row>
    <row r="120" spans="2:65" s="1" customFormat="1" ht="14.45" customHeight="1">
      <c r="B120" s="31"/>
      <c r="C120" s="28" t="s">
        <v>27</v>
      </c>
      <c r="D120" s="32"/>
      <c r="E120" s="32"/>
      <c r="F120" s="26" t="str">
        <f>IF(E15="","",E15)</f>
        <v xml:space="preserve"> </v>
      </c>
      <c r="G120" s="32"/>
      <c r="H120" s="32"/>
      <c r="I120" s="32"/>
      <c r="J120" s="32"/>
      <c r="K120" s="28" t="s">
        <v>30</v>
      </c>
      <c r="L120" s="32"/>
      <c r="M120" s="188" t="str">
        <f>E21</f>
        <v xml:space="preserve"> </v>
      </c>
      <c r="N120" s="188"/>
      <c r="O120" s="188"/>
      <c r="P120" s="188"/>
      <c r="Q120" s="188"/>
      <c r="R120" s="33"/>
    </row>
    <row r="121" spans="2:65" s="1" customFormat="1" ht="10.35" customHeight="1"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2:65" s="8" customFormat="1" ht="29.25" customHeight="1">
      <c r="B122" s="119"/>
      <c r="C122" s="120" t="s">
        <v>124</v>
      </c>
      <c r="D122" s="121" t="s">
        <v>125</v>
      </c>
      <c r="E122" s="121" t="s">
        <v>53</v>
      </c>
      <c r="F122" s="210" t="s">
        <v>126</v>
      </c>
      <c r="G122" s="210"/>
      <c r="H122" s="210"/>
      <c r="I122" s="210"/>
      <c r="J122" s="121" t="s">
        <v>127</v>
      </c>
      <c r="K122" s="121" t="s">
        <v>128</v>
      </c>
      <c r="L122" s="210" t="s">
        <v>129</v>
      </c>
      <c r="M122" s="210"/>
      <c r="N122" s="210" t="s">
        <v>103</v>
      </c>
      <c r="O122" s="210"/>
      <c r="P122" s="210"/>
      <c r="Q122" s="211"/>
      <c r="R122" s="122"/>
      <c r="T122" s="72" t="s">
        <v>130</v>
      </c>
      <c r="U122" s="73" t="s">
        <v>35</v>
      </c>
      <c r="V122" s="73" t="s">
        <v>131</v>
      </c>
      <c r="W122" s="73" t="s">
        <v>132</v>
      </c>
      <c r="X122" s="73" t="s">
        <v>133</v>
      </c>
      <c r="Y122" s="73" t="s">
        <v>134</v>
      </c>
      <c r="Z122" s="73" t="s">
        <v>135</v>
      </c>
      <c r="AA122" s="74" t="s">
        <v>136</v>
      </c>
    </row>
    <row r="123" spans="2:65" s="1" customFormat="1" ht="29.25" customHeight="1">
      <c r="B123" s="31"/>
      <c r="C123" s="76" t="s">
        <v>99</v>
      </c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194">
        <f>BK123</f>
        <v>0</v>
      </c>
      <c r="O123" s="195"/>
      <c r="P123" s="195"/>
      <c r="Q123" s="195"/>
      <c r="R123" s="33"/>
      <c r="T123" s="75"/>
      <c r="U123" s="47"/>
      <c r="V123" s="47"/>
      <c r="W123" s="123">
        <f>W124+W126+W128+W137+W141+W148+W152+W160+W165+W167+W170+W172+W174+W176</f>
        <v>0</v>
      </c>
      <c r="X123" s="47"/>
      <c r="Y123" s="123">
        <f>Y124+Y126+Y128+Y137+Y141+Y148+Y152+Y160+Y165+Y167+Y170+Y172+Y174+Y176</f>
        <v>0</v>
      </c>
      <c r="Z123" s="47"/>
      <c r="AA123" s="124">
        <f>AA124+AA126+AA128+AA137+AA141+AA148+AA152+AA160+AA165+AA167+AA170+AA172+AA174+AA176</f>
        <v>0</v>
      </c>
      <c r="AT123" s="18" t="s">
        <v>70</v>
      </c>
      <c r="AU123" s="18" t="s">
        <v>105</v>
      </c>
      <c r="BK123" s="125">
        <f>BK124+BK126+BK128+BK137+BK141+BK148+BK152+BK160+BK165+BK167+BK170+BK172+BK174+BK176</f>
        <v>0</v>
      </c>
    </row>
    <row r="124" spans="2:65" s="9" customFormat="1" ht="37.35" customHeight="1">
      <c r="B124" s="126"/>
      <c r="C124" s="127"/>
      <c r="D124" s="128" t="s">
        <v>667</v>
      </c>
      <c r="E124" s="128"/>
      <c r="F124" s="128"/>
      <c r="G124" s="128"/>
      <c r="H124" s="128"/>
      <c r="I124" s="128"/>
      <c r="J124" s="128"/>
      <c r="K124" s="128"/>
      <c r="L124" s="128"/>
      <c r="M124" s="128"/>
      <c r="N124" s="223">
        <f>BK124</f>
        <v>0</v>
      </c>
      <c r="O124" s="224"/>
      <c r="P124" s="224"/>
      <c r="Q124" s="224"/>
      <c r="R124" s="129"/>
      <c r="T124" s="130"/>
      <c r="U124" s="127"/>
      <c r="V124" s="127"/>
      <c r="W124" s="131">
        <f>W125</f>
        <v>0</v>
      </c>
      <c r="X124" s="127"/>
      <c r="Y124" s="131">
        <f>Y125</f>
        <v>0</v>
      </c>
      <c r="Z124" s="127"/>
      <c r="AA124" s="132">
        <f>AA125</f>
        <v>0</v>
      </c>
      <c r="AR124" s="133" t="s">
        <v>79</v>
      </c>
      <c r="AT124" s="134" t="s">
        <v>70</v>
      </c>
      <c r="AU124" s="134" t="s">
        <v>71</v>
      </c>
      <c r="AY124" s="133" t="s">
        <v>137</v>
      </c>
      <c r="BK124" s="135">
        <f>BK125</f>
        <v>0</v>
      </c>
    </row>
    <row r="125" spans="2:65" s="1" customFormat="1" ht="25.5" customHeight="1">
      <c r="B125" s="137"/>
      <c r="C125" s="138" t="s">
        <v>79</v>
      </c>
      <c r="D125" s="138" t="s">
        <v>139</v>
      </c>
      <c r="E125" s="139" t="s">
        <v>681</v>
      </c>
      <c r="F125" s="192" t="s">
        <v>682</v>
      </c>
      <c r="G125" s="192"/>
      <c r="H125" s="192"/>
      <c r="I125" s="192"/>
      <c r="J125" s="140" t="s">
        <v>192</v>
      </c>
      <c r="K125" s="141">
        <v>1</v>
      </c>
      <c r="L125" s="193"/>
      <c r="M125" s="193"/>
      <c r="N125" s="193">
        <f>ROUND(L125*K125,2)</f>
        <v>0</v>
      </c>
      <c r="O125" s="193"/>
      <c r="P125" s="193"/>
      <c r="Q125" s="193"/>
      <c r="R125" s="142"/>
      <c r="T125" s="143" t="s">
        <v>5</v>
      </c>
      <c r="U125" s="40" t="s">
        <v>38</v>
      </c>
      <c r="V125" s="144">
        <v>0</v>
      </c>
      <c r="W125" s="144">
        <f>V125*K125</f>
        <v>0</v>
      </c>
      <c r="X125" s="144">
        <v>0</v>
      </c>
      <c r="Y125" s="144">
        <f>X125*K125</f>
        <v>0</v>
      </c>
      <c r="Z125" s="144">
        <v>0</v>
      </c>
      <c r="AA125" s="145">
        <f>Z125*K125</f>
        <v>0</v>
      </c>
      <c r="AR125" s="18" t="s">
        <v>143</v>
      </c>
      <c r="AT125" s="18" t="s">
        <v>139</v>
      </c>
      <c r="AU125" s="18" t="s">
        <v>79</v>
      </c>
      <c r="AY125" s="18" t="s">
        <v>137</v>
      </c>
      <c r="BE125" s="146">
        <f>IF(U125="základná",N125,0)</f>
        <v>0</v>
      </c>
      <c r="BF125" s="146">
        <f>IF(U125="znížená",N125,0)</f>
        <v>0</v>
      </c>
      <c r="BG125" s="146">
        <f>IF(U125="zákl. prenesená",N125,0)</f>
        <v>0</v>
      </c>
      <c r="BH125" s="146">
        <f>IF(U125="zníž. prenesená",N125,0)</f>
        <v>0</v>
      </c>
      <c r="BI125" s="146">
        <f>IF(U125="nulová",N125,0)</f>
        <v>0</v>
      </c>
      <c r="BJ125" s="18" t="s">
        <v>144</v>
      </c>
      <c r="BK125" s="146">
        <f>ROUND(L125*K125,2)</f>
        <v>0</v>
      </c>
      <c r="BL125" s="18" t="s">
        <v>143</v>
      </c>
      <c r="BM125" s="18" t="s">
        <v>79</v>
      </c>
    </row>
    <row r="126" spans="2:65" s="9" customFormat="1" ht="37.35" customHeight="1">
      <c r="B126" s="126"/>
      <c r="C126" s="127"/>
      <c r="D126" s="128" t="s">
        <v>668</v>
      </c>
      <c r="E126" s="128"/>
      <c r="F126" s="128"/>
      <c r="G126" s="128"/>
      <c r="H126" s="128"/>
      <c r="I126" s="128"/>
      <c r="J126" s="128"/>
      <c r="K126" s="128"/>
      <c r="L126" s="128"/>
      <c r="M126" s="128"/>
      <c r="N126" s="225">
        <f>BK126</f>
        <v>0</v>
      </c>
      <c r="O126" s="226"/>
      <c r="P126" s="226"/>
      <c r="Q126" s="226"/>
      <c r="R126" s="129"/>
      <c r="T126" s="130"/>
      <c r="U126" s="127"/>
      <c r="V126" s="127"/>
      <c r="W126" s="131">
        <f>W127</f>
        <v>0</v>
      </c>
      <c r="X126" s="127"/>
      <c r="Y126" s="131">
        <f>Y127</f>
        <v>0</v>
      </c>
      <c r="Z126" s="127"/>
      <c r="AA126" s="132">
        <f>AA127</f>
        <v>0</v>
      </c>
      <c r="AR126" s="133" t="s">
        <v>79</v>
      </c>
      <c r="AT126" s="134" t="s">
        <v>70</v>
      </c>
      <c r="AU126" s="134" t="s">
        <v>71</v>
      </c>
      <c r="AY126" s="133" t="s">
        <v>137</v>
      </c>
      <c r="BK126" s="135">
        <f>BK127</f>
        <v>0</v>
      </c>
    </row>
    <row r="127" spans="2:65" s="1" customFormat="1" ht="16.5" customHeight="1">
      <c r="B127" s="137"/>
      <c r="C127" s="138" t="s">
        <v>144</v>
      </c>
      <c r="D127" s="138" t="s">
        <v>139</v>
      </c>
      <c r="E127" s="139" t="s">
        <v>683</v>
      </c>
      <c r="F127" s="192" t="s">
        <v>684</v>
      </c>
      <c r="G127" s="192"/>
      <c r="H127" s="192"/>
      <c r="I127" s="192"/>
      <c r="J127" s="140" t="s">
        <v>192</v>
      </c>
      <c r="K127" s="141">
        <v>1</v>
      </c>
      <c r="L127" s="193"/>
      <c r="M127" s="193"/>
      <c r="N127" s="193">
        <f>ROUND(L127*K127,2)</f>
        <v>0</v>
      </c>
      <c r="O127" s="193"/>
      <c r="P127" s="193"/>
      <c r="Q127" s="193"/>
      <c r="R127" s="142"/>
      <c r="T127" s="143" t="s">
        <v>5</v>
      </c>
      <c r="U127" s="40" t="s">
        <v>38</v>
      </c>
      <c r="V127" s="144">
        <v>0</v>
      </c>
      <c r="W127" s="144">
        <f>V127*K127</f>
        <v>0</v>
      </c>
      <c r="X127" s="144">
        <v>0</v>
      </c>
      <c r="Y127" s="144">
        <f>X127*K127</f>
        <v>0</v>
      </c>
      <c r="Z127" s="144">
        <v>0</v>
      </c>
      <c r="AA127" s="145">
        <f>Z127*K127</f>
        <v>0</v>
      </c>
      <c r="AR127" s="18" t="s">
        <v>143</v>
      </c>
      <c r="AT127" s="18" t="s">
        <v>139</v>
      </c>
      <c r="AU127" s="18" t="s">
        <v>79</v>
      </c>
      <c r="AY127" s="18" t="s">
        <v>137</v>
      </c>
      <c r="BE127" s="146">
        <f>IF(U127="základná",N127,0)</f>
        <v>0</v>
      </c>
      <c r="BF127" s="146">
        <f>IF(U127="znížená",N127,0)</f>
        <v>0</v>
      </c>
      <c r="BG127" s="146">
        <f>IF(U127="zákl. prenesená",N127,0)</f>
        <v>0</v>
      </c>
      <c r="BH127" s="146">
        <f>IF(U127="zníž. prenesená",N127,0)</f>
        <v>0</v>
      </c>
      <c r="BI127" s="146">
        <f>IF(U127="nulová",N127,0)</f>
        <v>0</v>
      </c>
      <c r="BJ127" s="18" t="s">
        <v>144</v>
      </c>
      <c r="BK127" s="146">
        <f>ROUND(L127*K127,2)</f>
        <v>0</v>
      </c>
      <c r="BL127" s="18" t="s">
        <v>143</v>
      </c>
      <c r="BM127" s="18" t="s">
        <v>685</v>
      </c>
    </row>
    <row r="128" spans="2:65" s="9" customFormat="1" ht="37.35" customHeight="1">
      <c r="B128" s="126"/>
      <c r="C128" s="127"/>
      <c r="D128" s="128" t="s">
        <v>669</v>
      </c>
      <c r="E128" s="128"/>
      <c r="F128" s="128"/>
      <c r="G128" s="128"/>
      <c r="H128" s="128"/>
      <c r="I128" s="128"/>
      <c r="J128" s="128"/>
      <c r="K128" s="128"/>
      <c r="L128" s="128"/>
      <c r="M128" s="128"/>
      <c r="N128" s="225">
        <f>BK128</f>
        <v>0</v>
      </c>
      <c r="O128" s="226"/>
      <c r="P128" s="226"/>
      <c r="Q128" s="226"/>
      <c r="R128" s="129"/>
      <c r="T128" s="130"/>
      <c r="U128" s="127"/>
      <c r="V128" s="127"/>
      <c r="W128" s="131">
        <f>SUM(W129:W136)</f>
        <v>0</v>
      </c>
      <c r="X128" s="127"/>
      <c r="Y128" s="131">
        <f>SUM(Y129:Y136)</f>
        <v>0</v>
      </c>
      <c r="Z128" s="127"/>
      <c r="AA128" s="132">
        <f>SUM(AA129:AA136)</f>
        <v>0</v>
      </c>
      <c r="AR128" s="133" t="s">
        <v>79</v>
      </c>
      <c r="AT128" s="134" t="s">
        <v>70</v>
      </c>
      <c r="AU128" s="134" t="s">
        <v>71</v>
      </c>
      <c r="AY128" s="133" t="s">
        <v>137</v>
      </c>
      <c r="BK128" s="135">
        <f>SUM(BK129:BK136)</f>
        <v>0</v>
      </c>
    </row>
    <row r="129" spans="2:65" s="1" customFormat="1" ht="16.5" customHeight="1">
      <c r="B129" s="137"/>
      <c r="C129" s="138" t="s">
        <v>151</v>
      </c>
      <c r="D129" s="138" t="s">
        <v>139</v>
      </c>
      <c r="E129" s="139" t="s">
        <v>686</v>
      </c>
      <c r="F129" s="192" t="s">
        <v>687</v>
      </c>
      <c r="G129" s="192"/>
      <c r="H129" s="192"/>
      <c r="I129" s="192"/>
      <c r="J129" s="140" t="s">
        <v>155</v>
      </c>
      <c r="K129" s="141">
        <v>20</v>
      </c>
      <c r="L129" s="193"/>
      <c r="M129" s="193"/>
      <c r="N129" s="193">
        <f t="shared" ref="N129:N136" si="0">ROUND(L129*K129,2)</f>
        <v>0</v>
      </c>
      <c r="O129" s="193"/>
      <c r="P129" s="193"/>
      <c r="Q129" s="193"/>
      <c r="R129" s="142"/>
      <c r="T129" s="143" t="s">
        <v>5</v>
      </c>
      <c r="U129" s="40" t="s">
        <v>38</v>
      </c>
      <c r="V129" s="144">
        <v>0</v>
      </c>
      <c r="W129" s="144">
        <f t="shared" ref="W129:W136" si="1">V129*K129</f>
        <v>0</v>
      </c>
      <c r="X129" s="144">
        <v>0</v>
      </c>
      <c r="Y129" s="144">
        <f t="shared" ref="Y129:Y136" si="2">X129*K129</f>
        <v>0</v>
      </c>
      <c r="Z129" s="144">
        <v>0</v>
      </c>
      <c r="AA129" s="145">
        <f t="shared" ref="AA129:AA136" si="3">Z129*K129</f>
        <v>0</v>
      </c>
      <c r="AR129" s="18" t="s">
        <v>143</v>
      </c>
      <c r="AT129" s="18" t="s">
        <v>139</v>
      </c>
      <c r="AU129" s="18" t="s">
        <v>79</v>
      </c>
      <c r="AY129" s="18" t="s">
        <v>137</v>
      </c>
      <c r="BE129" s="146">
        <f t="shared" ref="BE129:BE136" si="4">IF(U129="základná",N129,0)</f>
        <v>0</v>
      </c>
      <c r="BF129" s="146">
        <f t="shared" ref="BF129:BF136" si="5">IF(U129="znížená",N129,0)</f>
        <v>0</v>
      </c>
      <c r="BG129" s="146">
        <f t="shared" ref="BG129:BG136" si="6">IF(U129="zákl. prenesená",N129,0)</f>
        <v>0</v>
      </c>
      <c r="BH129" s="146">
        <f t="shared" ref="BH129:BH136" si="7">IF(U129="zníž. prenesená",N129,0)</f>
        <v>0</v>
      </c>
      <c r="BI129" s="146">
        <f t="shared" ref="BI129:BI136" si="8">IF(U129="nulová",N129,0)</f>
        <v>0</v>
      </c>
      <c r="BJ129" s="18" t="s">
        <v>144</v>
      </c>
      <c r="BK129" s="146">
        <f t="shared" ref="BK129:BK136" si="9">ROUND(L129*K129,2)</f>
        <v>0</v>
      </c>
      <c r="BL129" s="18" t="s">
        <v>143</v>
      </c>
      <c r="BM129" s="18" t="s">
        <v>144</v>
      </c>
    </row>
    <row r="130" spans="2:65" s="1" customFormat="1" ht="16.5" customHeight="1">
      <c r="B130" s="137"/>
      <c r="C130" s="138" t="s">
        <v>143</v>
      </c>
      <c r="D130" s="138" t="s">
        <v>139</v>
      </c>
      <c r="E130" s="139" t="s">
        <v>688</v>
      </c>
      <c r="F130" s="192" t="s">
        <v>689</v>
      </c>
      <c r="G130" s="192"/>
      <c r="H130" s="192"/>
      <c r="I130" s="192"/>
      <c r="J130" s="140" t="s">
        <v>155</v>
      </c>
      <c r="K130" s="141">
        <v>530</v>
      </c>
      <c r="L130" s="193"/>
      <c r="M130" s="193"/>
      <c r="N130" s="193">
        <f t="shared" si="0"/>
        <v>0</v>
      </c>
      <c r="O130" s="193"/>
      <c r="P130" s="193"/>
      <c r="Q130" s="193"/>
      <c r="R130" s="142"/>
      <c r="T130" s="143" t="s">
        <v>5</v>
      </c>
      <c r="U130" s="40" t="s">
        <v>38</v>
      </c>
      <c r="V130" s="144">
        <v>0</v>
      </c>
      <c r="W130" s="144">
        <f t="shared" si="1"/>
        <v>0</v>
      </c>
      <c r="X130" s="144">
        <v>0</v>
      </c>
      <c r="Y130" s="144">
        <f t="shared" si="2"/>
        <v>0</v>
      </c>
      <c r="Z130" s="144">
        <v>0</v>
      </c>
      <c r="AA130" s="145">
        <f t="shared" si="3"/>
        <v>0</v>
      </c>
      <c r="AR130" s="18" t="s">
        <v>143</v>
      </c>
      <c r="AT130" s="18" t="s">
        <v>139</v>
      </c>
      <c r="AU130" s="18" t="s">
        <v>79</v>
      </c>
      <c r="AY130" s="18" t="s">
        <v>137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8" t="s">
        <v>144</v>
      </c>
      <c r="BK130" s="146">
        <f t="shared" si="9"/>
        <v>0</v>
      </c>
      <c r="BL130" s="18" t="s">
        <v>143</v>
      </c>
      <c r="BM130" s="18" t="s">
        <v>151</v>
      </c>
    </row>
    <row r="131" spans="2:65" s="1" customFormat="1" ht="16.5" customHeight="1">
      <c r="B131" s="137"/>
      <c r="C131" s="138" t="s">
        <v>160</v>
      </c>
      <c r="D131" s="138" t="s">
        <v>139</v>
      </c>
      <c r="E131" s="139" t="s">
        <v>690</v>
      </c>
      <c r="F131" s="192" t="s">
        <v>691</v>
      </c>
      <c r="G131" s="192"/>
      <c r="H131" s="192"/>
      <c r="I131" s="192"/>
      <c r="J131" s="140" t="s">
        <v>155</v>
      </c>
      <c r="K131" s="141">
        <v>650</v>
      </c>
      <c r="L131" s="193"/>
      <c r="M131" s="193"/>
      <c r="N131" s="193">
        <f t="shared" si="0"/>
        <v>0</v>
      </c>
      <c r="O131" s="193"/>
      <c r="P131" s="193"/>
      <c r="Q131" s="193"/>
      <c r="R131" s="142"/>
      <c r="T131" s="143" t="s">
        <v>5</v>
      </c>
      <c r="U131" s="40" t="s">
        <v>38</v>
      </c>
      <c r="V131" s="144">
        <v>0</v>
      </c>
      <c r="W131" s="144">
        <f t="shared" si="1"/>
        <v>0</v>
      </c>
      <c r="X131" s="144">
        <v>0</v>
      </c>
      <c r="Y131" s="144">
        <f t="shared" si="2"/>
        <v>0</v>
      </c>
      <c r="Z131" s="144">
        <v>0</v>
      </c>
      <c r="AA131" s="145">
        <f t="shared" si="3"/>
        <v>0</v>
      </c>
      <c r="AR131" s="18" t="s">
        <v>143</v>
      </c>
      <c r="AT131" s="18" t="s">
        <v>139</v>
      </c>
      <c r="AU131" s="18" t="s">
        <v>79</v>
      </c>
      <c r="AY131" s="18" t="s">
        <v>137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8" t="s">
        <v>144</v>
      </c>
      <c r="BK131" s="146">
        <f t="shared" si="9"/>
        <v>0</v>
      </c>
      <c r="BL131" s="18" t="s">
        <v>143</v>
      </c>
      <c r="BM131" s="18" t="s">
        <v>143</v>
      </c>
    </row>
    <row r="132" spans="2:65" s="1" customFormat="1" ht="16.5" customHeight="1">
      <c r="B132" s="137"/>
      <c r="C132" s="138" t="s">
        <v>164</v>
      </c>
      <c r="D132" s="138" t="s">
        <v>139</v>
      </c>
      <c r="E132" s="139" t="s">
        <v>692</v>
      </c>
      <c r="F132" s="192" t="s">
        <v>693</v>
      </c>
      <c r="G132" s="192"/>
      <c r="H132" s="192"/>
      <c r="I132" s="192"/>
      <c r="J132" s="140" t="s">
        <v>155</v>
      </c>
      <c r="K132" s="141">
        <v>460</v>
      </c>
      <c r="L132" s="193"/>
      <c r="M132" s="193"/>
      <c r="N132" s="193">
        <f t="shared" si="0"/>
        <v>0</v>
      </c>
      <c r="O132" s="193"/>
      <c r="P132" s="193"/>
      <c r="Q132" s="193"/>
      <c r="R132" s="142"/>
      <c r="T132" s="143" t="s">
        <v>5</v>
      </c>
      <c r="U132" s="40" t="s">
        <v>38</v>
      </c>
      <c r="V132" s="144">
        <v>0</v>
      </c>
      <c r="W132" s="144">
        <f t="shared" si="1"/>
        <v>0</v>
      </c>
      <c r="X132" s="144">
        <v>0</v>
      </c>
      <c r="Y132" s="144">
        <f t="shared" si="2"/>
        <v>0</v>
      </c>
      <c r="Z132" s="144">
        <v>0</v>
      </c>
      <c r="AA132" s="145">
        <f t="shared" si="3"/>
        <v>0</v>
      </c>
      <c r="AR132" s="18" t="s">
        <v>143</v>
      </c>
      <c r="AT132" s="18" t="s">
        <v>139</v>
      </c>
      <c r="AU132" s="18" t="s">
        <v>79</v>
      </c>
      <c r="AY132" s="18" t="s">
        <v>137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8" t="s">
        <v>144</v>
      </c>
      <c r="BK132" s="146">
        <f t="shared" si="9"/>
        <v>0</v>
      </c>
      <c r="BL132" s="18" t="s">
        <v>143</v>
      </c>
      <c r="BM132" s="18" t="s">
        <v>160</v>
      </c>
    </row>
    <row r="133" spans="2:65" s="1" customFormat="1" ht="16.5" customHeight="1">
      <c r="B133" s="137"/>
      <c r="C133" s="138" t="s">
        <v>168</v>
      </c>
      <c r="D133" s="138" t="s">
        <v>139</v>
      </c>
      <c r="E133" s="139" t="s">
        <v>694</v>
      </c>
      <c r="F133" s="192" t="s">
        <v>695</v>
      </c>
      <c r="G133" s="192"/>
      <c r="H133" s="192"/>
      <c r="I133" s="192"/>
      <c r="J133" s="140" t="s">
        <v>155</v>
      </c>
      <c r="K133" s="141">
        <v>50</v>
      </c>
      <c r="L133" s="193"/>
      <c r="M133" s="193"/>
      <c r="N133" s="193">
        <f t="shared" si="0"/>
        <v>0</v>
      </c>
      <c r="O133" s="193"/>
      <c r="P133" s="193"/>
      <c r="Q133" s="193"/>
      <c r="R133" s="142"/>
      <c r="T133" s="143" t="s">
        <v>5</v>
      </c>
      <c r="U133" s="40" t="s">
        <v>38</v>
      </c>
      <c r="V133" s="144">
        <v>0</v>
      </c>
      <c r="W133" s="144">
        <f t="shared" si="1"/>
        <v>0</v>
      </c>
      <c r="X133" s="144">
        <v>0</v>
      </c>
      <c r="Y133" s="144">
        <f t="shared" si="2"/>
        <v>0</v>
      </c>
      <c r="Z133" s="144">
        <v>0</v>
      </c>
      <c r="AA133" s="145">
        <f t="shared" si="3"/>
        <v>0</v>
      </c>
      <c r="AR133" s="18" t="s">
        <v>143</v>
      </c>
      <c r="AT133" s="18" t="s">
        <v>139</v>
      </c>
      <c r="AU133" s="18" t="s">
        <v>79</v>
      </c>
      <c r="AY133" s="18" t="s">
        <v>137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8" t="s">
        <v>144</v>
      </c>
      <c r="BK133" s="146">
        <f t="shared" si="9"/>
        <v>0</v>
      </c>
      <c r="BL133" s="18" t="s">
        <v>143</v>
      </c>
      <c r="BM133" s="18" t="s">
        <v>164</v>
      </c>
    </row>
    <row r="134" spans="2:65" s="1" customFormat="1" ht="25.5" customHeight="1">
      <c r="B134" s="137"/>
      <c r="C134" s="138" t="s">
        <v>172</v>
      </c>
      <c r="D134" s="138" t="s">
        <v>139</v>
      </c>
      <c r="E134" s="139" t="s">
        <v>696</v>
      </c>
      <c r="F134" s="192" t="s">
        <v>697</v>
      </c>
      <c r="G134" s="192"/>
      <c r="H134" s="192"/>
      <c r="I134" s="192"/>
      <c r="J134" s="140" t="s">
        <v>155</v>
      </c>
      <c r="K134" s="141">
        <v>100</v>
      </c>
      <c r="L134" s="193"/>
      <c r="M134" s="193"/>
      <c r="N134" s="193">
        <f t="shared" si="0"/>
        <v>0</v>
      </c>
      <c r="O134" s="193"/>
      <c r="P134" s="193"/>
      <c r="Q134" s="193"/>
      <c r="R134" s="142"/>
      <c r="T134" s="143" t="s">
        <v>5</v>
      </c>
      <c r="U134" s="40" t="s">
        <v>38</v>
      </c>
      <c r="V134" s="144">
        <v>0</v>
      </c>
      <c r="W134" s="144">
        <f t="shared" si="1"/>
        <v>0</v>
      </c>
      <c r="X134" s="144">
        <v>0</v>
      </c>
      <c r="Y134" s="144">
        <f t="shared" si="2"/>
        <v>0</v>
      </c>
      <c r="Z134" s="144">
        <v>0</v>
      </c>
      <c r="AA134" s="145">
        <f t="shared" si="3"/>
        <v>0</v>
      </c>
      <c r="AR134" s="18" t="s">
        <v>143</v>
      </c>
      <c r="AT134" s="18" t="s">
        <v>139</v>
      </c>
      <c r="AU134" s="18" t="s">
        <v>79</v>
      </c>
      <c r="AY134" s="18" t="s">
        <v>137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8" t="s">
        <v>144</v>
      </c>
      <c r="BK134" s="146">
        <f t="shared" si="9"/>
        <v>0</v>
      </c>
      <c r="BL134" s="18" t="s">
        <v>143</v>
      </c>
      <c r="BM134" s="18" t="s">
        <v>168</v>
      </c>
    </row>
    <row r="135" spans="2:65" s="1" customFormat="1" ht="16.5" customHeight="1">
      <c r="B135" s="137"/>
      <c r="C135" s="138" t="s">
        <v>176</v>
      </c>
      <c r="D135" s="138" t="s">
        <v>139</v>
      </c>
      <c r="E135" s="139" t="s">
        <v>698</v>
      </c>
      <c r="F135" s="192" t="s">
        <v>699</v>
      </c>
      <c r="G135" s="192"/>
      <c r="H135" s="192"/>
      <c r="I135" s="192"/>
      <c r="J135" s="140" t="s">
        <v>155</v>
      </c>
      <c r="K135" s="141">
        <v>200</v>
      </c>
      <c r="L135" s="193"/>
      <c r="M135" s="193"/>
      <c r="N135" s="193">
        <f t="shared" si="0"/>
        <v>0</v>
      </c>
      <c r="O135" s="193"/>
      <c r="P135" s="193"/>
      <c r="Q135" s="193"/>
      <c r="R135" s="142"/>
      <c r="T135" s="143" t="s">
        <v>5</v>
      </c>
      <c r="U135" s="40" t="s">
        <v>38</v>
      </c>
      <c r="V135" s="144">
        <v>0</v>
      </c>
      <c r="W135" s="144">
        <f t="shared" si="1"/>
        <v>0</v>
      </c>
      <c r="X135" s="144">
        <v>0</v>
      </c>
      <c r="Y135" s="144">
        <f t="shared" si="2"/>
        <v>0</v>
      </c>
      <c r="Z135" s="144">
        <v>0</v>
      </c>
      <c r="AA135" s="145">
        <f t="shared" si="3"/>
        <v>0</v>
      </c>
      <c r="AR135" s="18" t="s">
        <v>143</v>
      </c>
      <c r="AT135" s="18" t="s">
        <v>139</v>
      </c>
      <c r="AU135" s="18" t="s">
        <v>79</v>
      </c>
      <c r="AY135" s="18" t="s">
        <v>137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8" t="s">
        <v>144</v>
      </c>
      <c r="BK135" s="146">
        <f t="shared" si="9"/>
        <v>0</v>
      </c>
      <c r="BL135" s="18" t="s">
        <v>143</v>
      </c>
      <c r="BM135" s="18" t="s">
        <v>172</v>
      </c>
    </row>
    <row r="136" spans="2:65" s="1" customFormat="1" ht="16.5" customHeight="1">
      <c r="B136" s="137"/>
      <c r="C136" s="138" t="s">
        <v>180</v>
      </c>
      <c r="D136" s="138" t="s">
        <v>139</v>
      </c>
      <c r="E136" s="139" t="s">
        <v>700</v>
      </c>
      <c r="F136" s="192" t="s">
        <v>701</v>
      </c>
      <c r="G136" s="192"/>
      <c r="H136" s="192"/>
      <c r="I136" s="192"/>
      <c r="J136" s="140" t="s">
        <v>155</v>
      </c>
      <c r="K136" s="141">
        <v>60</v>
      </c>
      <c r="L136" s="193"/>
      <c r="M136" s="193"/>
      <c r="N136" s="193">
        <f t="shared" si="0"/>
        <v>0</v>
      </c>
      <c r="O136" s="193"/>
      <c r="P136" s="193"/>
      <c r="Q136" s="193"/>
      <c r="R136" s="142"/>
      <c r="T136" s="143" t="s">
        <v>5</v>
      </c>
      <c r="U136" s="40" t="s">
        <v>38</v>
      </c>
      <c r="V136" s="144">
        <v>0</v>
      </c>
      <c r="W136" s="144">
        <f t="shared" si="1"/>
        <v>0</v>
      </c>
      <c r="X136" s="144">
        <v>0</v>
      </c>
      <c r="Y136" s="144">
        <f t="shared" si="2"/>
        <v>0</v>
      </c>
      <c r="Z136" s="144">
        <v>0</v>
      </c>
      <c r="AA136" s="145">
        <f t="shared" si="3"/>
        <v>0</v>
      </c>
      <c r="AR136" s="18" t="s">
        <v>143</v>
      </c>
      <c r="AT136" s="18" t="s">
        <v>139</v>
      </c>
      <c r="AU136" s="18" t="s">
        <v>79</v>
      </c>
      <c r="AY136" s="18" t="s">
        <v>137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8" t="s">
        <v>144</v>
      </c>
      <c r="BK136" s="146">
        <f t="shared" si="9"/>
        <v>0</v>
      </c>
      <c r="BL136" s="18" t="s">
        <v>143</v>
      </c>
      <c r="BM136" s="18" t="s">
        <v>176</v>
      </c>
    </row>
    <row r="137" spans="2:65" s="9" customFormat="1" ht="37.35" customHeight="1">
      <c r="B137" s="126"/>
      <c r="C137" s="127"/>
      <c r="D137" s="128" t="s">
        <v>670</v>
      </c>
      <c r="E137" s="128"/>
      <c r="F137" s="128"/>
      <c r="G137" s="128"/>
      <c r="H137" s="128"/>
      <c r="I137" s="128"/>
      <c r="J137" s="128"/>
      <c r="K137" s="128"/>
      <c r="L137" s="128"/>
      <c r="M137" s="128"/>
      <c r="N137" s="225">
        <f>BK137</f>
        <v>0</v>
      </c>
      <c r="O137" s="226"/>
      <c r="P137" s="226"/>
      <c r="Q137" s="226"/>
      <c r="R137" s="129"/>
      <c r="T137" s="130"/>
      <c r="U137" s="127"/>
      <c r="V137" s="127"/>
      <c r="W137" s="131">
        <f>SUM(W138:W140)</f>
        <v>0</v>
      </c>
      <c r="X137" s="127"/>
      <c r="Y137" s="131">
        <f>SUM(Y138:Y140)</f>
        <v>0</v>
      </c>
      <c r="Z137" s="127"/>
      <c r="AA137" s="132">
        <f>SUM(AA138:AA140)</f>
        <v>0</v>
      </c>
      <c r="AR137" s="133" t="s">
        <v>79</v>
      </c>
      <c r="AT137" s="134" t="s">
        <v>70</v>
      </c>
      <c r="AU137" s="134" t="s">
        <v>71</v>
      </c>
      <c r="AY137" s="133" t="s">
        <v>137</v>
      </c>
      <c r="BK137" s="135">
        <f>SUM(BK138:BK140)</f>
        <v>0</v>
      </c>
    </row>
    <row r="138" spans="2:65" s="1" customFormat="1" ht="16.5" customHeight="1">
      <c r="B138" s="137"/>
      <c r="C138" s="138" t="s">
        <v>184</v>
      </c>
      <c r="D138" s="138" t="s">
        <v>139</v>
      </c>
      <c r="E138" s="139" t="s">
        <v>702</v>
      </c>
      <c r="F138" s="192" t="s">
        <v>703</v>
      </c>
      <c r="G138" s="192"/>
      <c r="H138" s="192"/>
      <c r="I138" s="192"/>
      <c r="J138" s="140" t="s">
        <v>192</v>
      </c>
      <c r="K138" s="141">
        <v>60</v>
      </c>
      <c r="L138" s="193"/>
      <c r="M138" s="193"/>
      <c r="N138" s="193">
        <f>ROUND(L138*K138,2)</f>
        <v>0</v>
      </c>
      <c r="O138" s="193"/>
      <c r="P138" s="193"/>
      <c r="Q138" s="193"/>
      <c r="R138" s="142"/>
      <c r="T138" s="143" t="s">
        <v>5</v>
      </c>
      <c r="U138" s="40" t="s">
        <v>38</v>
      </c>
      <c r="V138" s="144">
        <v>0</v>
      </c>
      <c r="W138" s="144">
        <f>V138*K138</f>
        <v>0</v>
      </c>
      <c r="X138" s="144">
        <v>0</v>
      </c>
      <c r="Y138" s="144">
        <f>X138*K138</f>
        <v>0</v>
      </c>
      <c r="Z138" s="144">
        <v>0</v>
      </c>
      <c r="AA138" s="145">
        <f>Z138*K138</f>
        <v>0</v>
      </c>
      <c r="AR138" s="18" t="s">
        <v>143</v>
      </c>
      <c r="AT138" s="18" t="s">
        <v>139</v>
      </c>
      <c r="AU138" s="18" t="s">
        <v>79</v>
      </c>
      <c r="AY138" s="18" t="s">
        <v>137</v>
      </c>
      <c r="BE138" s="146">
        <f>IF(U138="základná",N138,0)</f>
        <v>0</v>
      </c>
      <c r="BF138" s="146">
        <f>IF(U138="znížená",N138,0)</f>
        <v>0</v>
      </c>
      <c r="BG138" s="146">
        <f>IF(U138="zákl. prenesená",N138,0)</f>
        <v>0</v>
      </c>
      <c r="BH138" s="146">
        <f>IF(U138="zníž. prenesená",N138,0)</f>
        <v>0</v>
      </c>
      <c r="BI138" s="146">
        <f>IF(U138="nulová",N138,0)</f>
        <v>0</v>
      </c>
      <c r="BJ138" s="18" t="s">
        <v>144</v>
      </c>
      <c r="BK138" s="146">
        <f>ROUND(L138*K138,2)</f>
        <v>0</v>
      </c>
      <c r="BL138" s="18" t="s">
        <v>143</v>
      </c>
      <c r="BM138" s="18" t="s">
        <v>180</v>
      </c>
    </row>
    <row r="139" spans="2:65" s="1" customFormat="1" ht="16.5" customHeight="1">
      <c r="B139" s="137"/>
      <c r="C139" s="138" t="s">
        <v>188</v>
      </c>
      <c r="D139" s="138" t="s">
        <v>139</v>
      </c>
      <c r="E139" s="139" t="s">
        <v>704</v>
      </c>
      <c r="F139" s="192" t="s">
        <v>705</v>
      </c>
      <c r="G139" s="192"/>
      <c r="H139" s="192"/>
      <c r="I139" s="192"/>
      <c r="J139" s="140" t="s">
        <v>192</v>
      </c>
      <c r="K139" s="141">
        <v>7</v>
      </c>
      <c r="L139" s="193"/>
      <c r="M139" s="193"/>
      <c r="N139" s="193">
        <f>ROUND(L139*K139,2)</f>
        <v>0</v>
      </c>
      <c r="O139" s="193"/>
      <c r="P139" s="193"/>
      <c r="Q139" s="193"/>
      <c r="R139" s="142"/>
      <c r="T139" s="143" t="s">
        <v>5</v>
      </c>
      <c r="U139" s="40" t="s">
        <v>38</v>
      </c>
      <c r="V139" s="144">
        <v>0</v>
      </c>
      <c r="W139" s="144">
        <f>V139*K139</f>
        <v>0</v>
      </c>
      <c r="X139" s="144">
        <v>0</v>
      </c>
      <c r="Y139" s="144">
        <f>X139*K139</f>
        <v>0</v>
      </c>
      <c r="Z139" s="144">
        <v>0</v>
      </c>
      <c r="AA139" s="145">
        <f>Z139*K139</f>
        <v>0</v>
      </c>
      <c r="AR139" s="18" t="s">
        <v>143</v>
      </c>
      <c r="AT139" s="18" t="s">
        <v>139</v>
      </c>
      <c r="AU139" s="18" t="s">
        <v>79</v>
      </c>
      <c r="AY139" s="18" t="s">
        <v>137</v>
      </c>
      <c r="BE139" s="146">
        <f>IF(U139="základná",N139,0)</f>
        <v>0</v>
      </c>
      <c r="BF139" s="146">
        <f>IF(U139="znížená",N139,0)</f>
        <v>0</v>
      </c>
      <c r="BG139" s="146">
        <f>IF(U139="zákl. prenesená",N139,0)</f>
        <v>0</v>
      </c>
      <c r="BH139" s="146">
        <f>IF(U139="zníž. prenesená",N139,0)</f>
        <v>0</v>
      </c>
      <c r="BI139" s="146">
        <f>IF(U139="nulová",N139,0)</f>
        <v>0</v>
      </c>
      <c r="BJ139" s="18" t="s">
        <v>144</v>
      </c>
      <c r="BK139" s="146">
        <f>ROUND(L139*K139,2)</f>
        <v>0</v>
      </c>
      <c r="BL139" s="18" t="s">
        <v>143</v>
      </c>
      <c r="BM139" s="18" t="s">
        <v>184</v>
      </c>
    </row>
    <row r="140" spans="2:65" s="1" customFormat="1" ht="16.5" customHeight="1">
      <c r="B140" s="137"/>
      <c r="C140" s="138" t="s">
        <v>193</v>
      </c>
      <c r="D140" s="138" t="s">
        <v>139</v>
      </c>
      <c r="E140" s="139" t="s">
        <v>706</v>
      </c>
      <c r="F140" s="192" t="s">
        <v>707</v>
      </c>
      <c r="G140" s="192"/>
      <c r="H140" s="192"/>
      <c r="I140" s="192"/>
      <c r="J140" s="140" t="s">
        <v>192</v>
      </c>
      <c r="K140" s="141">
        <v>4</v>
      </c>
      <c r="L140" s="193"/>
      <c r="M140" s="193"/>
      <c r="N140" s="193">
        <f>ROUND(L140*K140,2)</f>
        <v>0</v>
      </c>
      <c r="O140" s="193"/>
      <c r="P140" s="193"/>
      <c r="Q140" s="193"/>
      <c r="R140" s="142"/>
      <c r="T140" s="143" t="s">
        <v>5</v>
      </c>
      <c r="U140" s="40" t="s">
        <v>38</v>
      </c>
      <c r="V140" s="144">
        <v>0</v>
      </c>
      <c r="W140" s="144">
        <f>V140*K140</f>
        <v>0</v>
      </c>
      <c r="X140" s="144">
        <v>0</v>
      </c>
      <c r="Y140" s="144">
        <f>X140*K140</f>
        <v>0</v>
      </c>
      <c r="Z140" s="144">
        <v>0</v>
      </c>
      <c r="AA140" s="145">
        <f>Z140*K140</f>
        <v>0</v>
      </c>
      <c r="AR140" s="18" t="s">
        <v>143</v>
      </c>
      <c r="AT140" s="18" t="s">
        <v>139</v>
      </c>
      <c r="AU140" s="18" t="s">
        <v>79</v>
      </c>
      <c r="AY140" s="18" t="s">
        <v>137</v>
      </c>
      <c r="BE140" s="146">
        <f>IF(U140="základná",N140,0)</f>
        <v>0</v>
      </c>
      <c r="BF140" s="146">
        <f>IF(U140="znížená",N140,0)</f>
        <v>0</v>
      </c>
      <c r="BG140" s="146">
        <f>IF(U140="zákl. prenesená",N140,0)</f>
        <v>0</v>
      </c>
      <c r="BH140" s="146">
        <f>IF(U140="zníž. prenesená",N140,0)</f>
        <v>0</v>
      </c>
      <c r="BI140" s="146">
        <f>IF(U140="nulová",N140,0)</f>
        <v>0</v>
      </c>
      <c r="BJ140" s="18" t="s">
        <v>144</v>
      </c>
      <c r="BK140" s="146">
        <f>ROUND(L140*K140,2)</f>
        <v>0</v>
      </c>
      <c r="BL140" s="18" t="s">
        <v>143</v>
      </c>
      <c r="BM140" s="18" t="s">
        <v>188</v>
      </c>
    </row>
    <row r="141" spans="2:65" s="9" customFormat="1" ht="37.35" customHeight="1">
      <c r="B141" s="126"/>
      <c r="C141" s="127"/>
      <c r="D141" s="128" t="s">
        <v>671</v>
      </c>
      <c r="E141" s="128"/>
      <c r="F141" s="128"/>
      <c r="G141" s="128"/>
      <c r="H141" s="128"/>
      <c r="I141" s="128"/>
      <c r="J141" s="128"/>
      <c r="K141" s="128"/>
      <c r="L141" s="128"/>
      <c r="M141" s="128"/>
      <c r="N141" s="225">
        <f>BK141</f>
        <v>0</v>
      </c>
      <c r="O141" s="226"/>
      <c r="P141" s="226"/>
      <c r="Q141" s="226"/>
      <c r="R141" s="129"/>
      <c r="T141" s="130"/>
      <c r="U141" s="127"/>
      <c r="V141" s="127"/>
      <c r="W141" s="131">
        <f>SUM(W142:W147)</f>
        <v>0</v>
      </c>
      <c r="X141" s="127"/>
      <c r="Y141" s="131">
        <f>SUM(Y142:Y147)</f>
        <v>0</v>
      </c>
      <c r="Z141" s="127"/>
      <c r="AA141" s="132">
        <f>SUM(AA142:AA147)</f>
        <v>0</v>
      </c>
      <c r="AR141" s="133" t="s">
        <v>79</v>
      </c>
      <c r="AT141" s="134" t="s">
        <v>70</v>
      </c>
      <c r="AU141" s="134" t="s">
        <v>71</v>
      </c>
      <c r="AY141" s="133" t="s">
        <v>137</v>
      </c>
      <c r="BK141" s="135">
        <f>SUM(BK142:BK147)</f>
        <v>0</v>
      </c>
    </row>
    <row r="142" spans="2:65" s="1" customFormat="1" ht="25.5" customHeight="1">
      <c r="B142" s="137"/>
      <c r="C142" s="138" t="s">
        <v>198</v>
      </c>
      <c r="D142" s="138" t="s">
        <v>139</v>
      </c>
      <c r="E142" s="139" t="s">
        <v>708</v>
      </c>
      <c r="F142" s="192" t="s">
        <v>709</v>
      </c>
      <c r="G142" s="192"/>
      <c r="H142" s="192"/>
      <c r="I142" s="192"/>
      <c r="J142" s="140" t="s">
        <v>192</v>
      </c>
      <c r="K142" s="141">
        <v>15</v>
      </c>
      <c r="L142" s="193"/>
      <c r="M142" s="193"/>
      <c r="N142" s="193">
        <f t="shared" ref="N142:N147" si="10">ROUND(L142*K142,2)</f>
        <v>0</v>
      </c>
      <c r="O142" s="193"/>
      <c r="P142" s="193"/>
      <c r="Q142" s="193"/>
      <c r="R142" s="142"/>
      <c r="T142" s="143" t="s">
        <v>5</v>
      </c>
      <c r="U142" s="40" t="s">
        <v>38</v>
      </c>
      <c r="V142" s="144">
        <v>0</v>
      </c>
      <c r="W142" s="144">
        <f t="shared" ref="W142:W147" si="11">V142*K142</f>
        <v>0</v>
      </c>
      <c r="X142" s="144">
        <v>0</v>
      </c>
      <c r="Y142" s="144">
        <f t="shared" ref="Y142:Y147" si="12">X142*K142</f>
        <v>0</v>
      </c>
      <c r="Z142" s="144">
        <v>0</v>
      </c>
      <c r="AA142" s="145">
        <f t="shared" ref="AA142:AA147" si="13">Z142*K142</f>
        <v>0</v>
      </c>
      <c r="AR142" s="18" t="s">
        <v>143</v>
      </c>
      <c r="AT142" s="18" t="s">
        <v>139</v>
      </c>
      <c r="AU142" s="18" t="s">
        <v>79</v>
      </c>
      <c r="AY142" s="18" t="s">
        <v>137</v>
      </c>
      <c r="BE142" s="146">
        <f t="shared" ref="BE142:BE147" si="14">IF(U142="základná",N142,0)</f>
        <v>0</v>
      </c>
      <c r="BF142" s="146">
        <f t="shared" ref="BF142:BF147" si="15">IF(U142="znížená",N142,0)</f>
        <v>0</v>
      </c>
      <c r="BG142" s="146">
        <f t="shared" ref="BG142:BG147" si="16">IF(U142="zákl. prenesená",N142,0)</f>
        <v>0</v>
      </c>
      <c r="BH142" s="146">
        <f t="shared" ref="BH142:BH147" si="17">IF(U142="zníž. prenesená",N142,0)</f>
        <v>0</v>
      </c>
      <c r="BI142" s="146">
        <f t="shared" ref="BI142:BI147" si="18">IF(U142="nulová",N142,0)</f>
        <v>0</v>
      </c>
      <c r="BJ142" s="18" t="s">
        <v>144</v>
      </c>
      <c r="BK142" s="146">
        <f t="shared" ref="BK142:BK147" si="19">ROUND(L142*K142,2)</f>
        <v>0</v>
      </c>
      <c r="BL142" s="18" t="s">
        <v>143</v>
      </c>
      <c r="BM142" s="18" t="s">
        <v>193</v>
      </c>
    </row>
    <row r="143" spans="2:65" s="1" customFormat="1" ht="25.5" customHeight="1">
      <c r="B143" s="137"/>
      <c r="C143" s="138" t="s">
        <v>202</v>
      </c>
      <c r="D143" s="138" t="s">
        <v>139</v>
      </c>
      <c r="E143" s="139" t="s">
        <v>710</v>
      </c>
      <c r="F143" s="192" t="s">
        <v>711</v>
      </c>
      <c r="G143" s="192"/>
      <c r="H143" s="192"/>
      <c r="I143" s="192"/>
      <c r="J143" s="140" t="s">
        <v>192</v>
      </c>
      <c r="K143" s="141">
        <v>10</v>
      </c>
      <c r="L143" s="193"/>
      <c r="M143" s="193"/>
      <c r="N143" s="193">
        <f t="shared" si="10"/>
        <v>0</v>
      </c>
      <c r="O143" s="193"/>
      <c r="P143" s="193"/>
      <c r="Q143" s="193"/>
      <c r="R143" s="142"/>
      <c r="T143" s="143" t="s">
        <v>5</v>
      </c>
      <c r="U143" s="40" t="s">
        <v>38</v>
      </c>
      <c r="V143" s="144">
        <v>0</v>
      </c>
      <c r="W143" s="144">
        <f t="shared" si="11"/>
        <v>0</v>
      </c>
      <c r="X143" s="144">
        <v>0</v>
      </c>
      <c r="Y143" s="144">
        <f t="shared" si="12"/>
        <v>0</v>
      </c>
      <c r="Z143" s="144">
        <v>0</v>
      </c>
      <c r="AA143" s="145">
        <f t="shared" si="13"/>
        <v>0</v>
      </c>
      <c r="AR143" s="18" t="s">
        <v>143</v>
      </c>
      <c r="AT143" s="18" t="s">
        <v>139</v>
      </c>
      <c r="AU143" s="18" t="s">
        <v>79</v>
      </c>
      <c r="AY143" s="18" t="s">
        <v>137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8" t="s">
        <v>144</v>
      </c>
      <c r="BK143" s="146">
        <f t="shared" si="19"/>
        <v>0</v>
      </c>
      <c r="BL143" s="18" t="s">
        <v>143</v>
      </c>
      <c r="BM143" s="18" t="s">
        <v>198</v>
      </c>
    </row>
    <row r="144" spans="2:65" s="1" customFormat="1" ht="25.5" customHeight="1">
      <c r="B144" s="137"/>
      <c r="C144" s="138" t="s">
        <v>205</v>
      </c>
      <c r="D144" s="138" t="s">
        <v>139</v>
      </c>
      <c r="E144" s="139" t="s">
        <v>712</v>
      </c>
      <c r="F144" s="192" t="s">
        <v>713</v>
      </c>
      <c r="G144" s="192"/>
      <c r="H144" s="192"/>
      <c r="I144" s="192"/>
      <c r="J144" s="140" t="s">
        <v>192</v>
      </c>
      <c r="K144" s="141">
        <v>10</v>
      </c>
      <c r="L144" s="193"/>
      <c r="M144" s="193"/>
      <c r="N144" s="193">
        <f t="shared" si="10"/>
        <v>0</v>
      </c>
      <c r="O144" s="193"/>
      <c r="P144" s="193"/>
      <c r="Q144" s="193"/>
      <c r="R144" s="142"/>
      <c r="T144" s="143" t="s">
        <v>5</v>
      </c>
      <c r="U144" s="40" t="s">
        <v>38</v>
      </c>
      <c r="V144" s="144">
        <v>0</v>
      </c>
      <c r="W144" s="144">
        <f t="shared" si="11"/>
        <v>0</v>
      </c>
      <c r="X144" s="144">
        <v>0</v>
      </c>
      <c r="Y144" s="144">
        <f t="shared" si="12"/>
        <v>0</v>
      </c>
      <c r="Z144" s="144">
        <v>0</v>
      </c>
      <c r="AA144" s="145">
        <f t="shared" si="13"/>
        <v>0</v>
      </c>
      <c r="AR144" s="18" t="s">
        <v>143</v>
      </c>
      <c r="AT144" s="18" t="s">
        <v>139</v>
      </c>
      <c r="AU144" s="18" t="s">
        <v>79</v>
      </c>
      <c r="AY144" s="18" t="s">
        <v>137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8" t="s">
        <v>144</v>
      </c>
      <c r="BK144" s="146">
        <f t="shared" si="19"/>
        <v>0</v>
      </c>
      <c r="BL144" s="18" t="s">
        <v>143</v>
      </c>
      <c r="BM144" s="18" t="s">
        <v>202</v>
      </c>
    </row>
    <row r="145" spans="2:65" s="1" customFormat="1" ht="25.5" customHeight="1">
      <c r="B145" s="137"/>
      <c r="C145" s="138" t="s">
        <v>208</v>
      </c>
      <c r="D145" s="138" t="s">
        <v>139</v>
      </c>
      <c r="E145" s="139" t="s">
        <v>714</v>
      </c>
      <c r="F145" s="192" t="s">
        <v>715</v>
      </c>
      <c r="G145" s="192"/>
      <c r="H145" s="192"/>
      <c r="I145" s="192"/>
      <c r="J145" s="140" t="s">
        <v>192</v>
      </c>
      <c r="K145" s="141">
        <v>7</v>
      </c>
      <c r="L145" s="193"/>
      <c r="M145" s="193"/>
      <c r="N145" s="193">
        <f t="shared" si="10"/>
        <v>0</v>
      </c>
      <c r="O145" s="193"/>
      <c r="P145" s="193"/>
      <c r="Q145" s="193"/>
      <c r="R145" s="142"/>
      <c r="T145" s="143" t="s">
        <v>5</v>
      </c>
      <c r="U145" s="40" t="s">
        <v>38</v>
      </c>
      <c r="V145" s="144">
        <v>0</v>
      </c>
      <c r="W145" s="144">
        <f t="shared" si="11"/>
        <v>0</v>
      </c>
      <c r="X145" s="144">
        <v>0</v>
      </c>
      <c r="Y145" s="144">
        <f t="shared" si="12"/>
        <v>0</v>
      </c>
      <c r="Z145" s="144">
        <v>0</v>
      </c>
      <c r="AA145" s="145">
        <f t="shared" si="13"/>
        <v>0</v>
      </c>
      <c r="AR145" s="18" t="s">
        <v>143</v>
      </c>
      <c r="AT145" s="18" t="s">
        <v>139</v>
      </c>
      <c r="AU145" s="18" t="s">
        <v>79</v>
      </c>
      <c r="AY145" s="18" t="s">
        <v>137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8" t="s">
        <v>144</v>
      </c>
      <c r="BK145" s="146">
        <f t="shared" si="19"/>
        <v>0</v>
      </c>
      <c r="BL145" s="18" t="s">
        <v>143</v>
      </c>
      <c r="BM145" s="18" t="s">
        <v>205</v>
      </c>
    </row>
    <row r="146" spans="2:65" s="1" customFormat="1" ht="25.5" customHeight="1">
      <c r="B146" s="137"/>
      <c r="C146" s="138" t="s">
        <v>211</v>
      </c>
      <c r="D146" s="138" t="s">
        <v>139</v>
      </c>
      <c r="E146" s="139" t="s">
        <v>716</v>
      </c>
      <c r="F146" s="192" t="s">
        <v>717</v>
      </c>
      <c r="G146" s="192"/>
      <c r="H146" s="192"/>
      <c r="I146" s="192"/>
      <c r="J146" s="140" t="s">
        <v>192</v>
      </c>
      <c r="K146" s="141">
        <v>3</v>
      </c>
      <c r="L146" s="193"/>
      <c r="M146" s="193"/>
      <c r="N146" s="193">
        <f t="shared" si="10"/>
        <v>0</v>
      </c>
      <c r="O146" s="193"/>
      <c r="P146" s="193"/>
      <c r="Q146" s="193"/>
      <c r="R146" s="142"/>
      <c r="T146" s="143" t="s">
        <v>5</v>
      </c>
      <c r="U146" s="40" t="s">
        <v>38</v>
      </c>
      <c r="V146" s="144">
        <v>0</v>
      </c>
      <c r="W146" s="144">
        <f t="shared" si="11"/>
        <v>0</v>
      </c>
      <c r="X146" s="144">
        <v>0</v>
      </c>
      <c r="Y146" s="144">
        <f t="shared" si="12"/>
        <v>0</v>
      </c>
      <c r="Z146" s="144">
        <v>0</v>
      </c>
      <c r="AA146" s="145">
        <f t="shared" si="13"/>
        <v>0</v>
      </c>
      <c r="AR146" s="18" t="s">
        <v>143</v>
      </c>
      <c r="AT146" s="18" t="s">
        <v>139</v>
      </c>
      <c r="AU146" s="18" t="s">
        <v>79</v>
      </c>
      <c r="AY146" s="18" t="s">
        <v>137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8" t="s">
        <v>144</v>
      </c>
      <c r="BK146" s="146">
        <f t="shared" si="19"/>
        <v>0</v>
      </c>
      <c r="BL146" s="18" t="s">
        <v>143</v>
      </c>
      <c r="BM146" s="18" t="s">
        <v>208</v>
      </c>
    </row>
    <row r="147" spans="2:65" s="1" customFormat="1" ht="25.5" customHeight="1">
      <c r="B147" s="137"/>
      <c r="C147" s="138" t="s">
        <v>214</v>
      </c>
      <c r="D147" s="138" t="s">
        <v>139</v>
      </c>
      <c r="E147" s="139" t="s">
        <v>718</v>
      </c>
      <c r="F147" s="192" t="s">
        <v>719</v>
      </c>
      <c r="G147" s="192"/>
      <c r="H147" s="192"/>
      <c r="I147" s="192"/>
      <c r="J147" s="140" t="s">
        <v>192</v>
      </c>
      <c r="K147" s="141">
        <v>2</v>
      </c>
      <c r="L147" s="193"/>
      <c r="M147" s="193"/>
      <c r="N147" s="193">
        <f t="shared" si="10"/>
        <v>0</v>
      </c>
      <c r="O147" s="193"/>
      <c r="P147" s="193"/>
      <c r="Q147" s="193"/>
      <c r="R147" s="142"/>
      <c r="T147" s="143" t="s">
        <v>5</v>
      </c>
      <c r="U147" s="40" t="s">
        <v>38</v>
      </c>
      <c r="V147" s="144">
        <v>0</v>
      </c>
      <c r="W147" s="144">
        <f t="shared" si="11"/>
        <v>0</v>
      </c>
      <c r="X147" s="144">
        <v>0</v>
      </c>
      <c r="Y147" s="144">
        <f t="shared" si="12"/>
        <v>0</v>
      </c>
      <c r="Z147" s="144">
        <v>0</v>
      </c>
      <c r="AA147" s="145">
        <f t="shared" si="13"/>
        <v>0</v>
      </c>
      <c r="AR147" s="18" t="s">
        <v>143</v>
      </c>
      <c r="AT147" s="18" t="s">
        <v>139</v>
      </c>
      <c r="AU147" s="18" t="s">
        <v>79</v>
      </c>
      <c r="AY147" s="18" t="s">
        <v>137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8" t="s">
        <v>144</v>
      </c>
      <c r="BK147" s="146">
        <f t="shared" si="19"/>
        <v>0</v>
      </c>
      <c r="BL147" s="18" t="s">
        <v>143</v>
      </c>
      <c r="BM147" s="18" t="s">
        <v>211</v>
      </c>
    </row>
    <row r="148" spans="2:65" s="9" customFormat="1" ht="37.35" customHeight="1">
      <c r="B148" s="126"/>
      <c r="C148" s="127"/>
      <c r="D148" s="128" t="s">
        <v>672</v>
      </c>
      <c r="E148" s="128"/>
      <c r="F148" s="128"/>
      <c r="G148" s="128"/>
      <c r="H148" s="128"/>
      <c r="I148" s="128"/>
      <c r="J148" s="128"/>
      <c r="K148" s="128"/>
      <c r="L148" s="128"/>
      <c r="M148" s="128"/>
      <c r="N148" s="225">
        <f>BK148</f>
        <v>0</v>
      </c>
      <c r="O148" s="226"/>
      <c r="P148" s="226"/>
      <c r="Q148" s="226"/>
      <c r="R148" s="129"/>
      <c r="T148" s="130"/>
      <c r="U148" s="127"/>
      <c r="V148" s="127"/>
      <c r="W148" s="131">
        <f>SUM(W149:W151)</f>
        <v>0</v>
      </c>
      <c r="X148" s="127"/>
      <c r="Y148" s="131">
        <f>SUM(Y149:Y151)</f>
        <v>0</v>
      </c>
      <c r="Z148" s="127"/>
      <c r="AA148" s="132">
        <f>SUM(AA149:AA151)</f>
        <v>0</v>
      </c>
      <c r="AR148" s="133" t="s">
        <v>79</v>
      </c>
      <c r="AT148" s="134" t="s">
        <v>70</v>
      </c>
      <c r="AU148" s="134" t="s">
        <v>71</v>
      </c>
      <c r="AY148" s="133" t="s">
        <v>137</v>
      </c>
      <c r="BK148" s="135">
        <f>SUM(BK149:BK151)</f>
        <v>0</v>
      </c>
    </row>
    <row r="149" spans="2:65" s="1" customFormat="1" ht="16.5" customHeight="1">
      <c r="B149" s="137"/>
      <c r="C149" s="138" t="s">
        <v>10</v>
      </c>
      <c r="D149" s="138" t="s">
        <v>139</v>
      </c>
      <c r="E149" s="139" t="s">
        <v>720</v>
      </c>
      <c r="F149" s="192" t="s">
        <v>721</v>
      </c>
      <c r="G149" s="192"/>
      <c r="H149" s="192"/>
      <c r="I149" s="192"/>
      <c r="J149" s="140" t="s">
        <v>192</v>
      </c>
      <c r="K149" s="141">
        <v>99</v>
      </c>
      <c r="L149" s="193"/>
      <c r="M149" s="193"/>
      <c r="N149" s="193">
        <f>ROUND(L149*K149,2)</f>
        <v>0</v>
      </c>
      <c r="O149" s="193"/>
      <c r="P149" s="193"/>
      <c r="Q149" s="193"/>
      <c r="R149" s="142"/>
      <c r="T149" s="143" t="s">
        <v>5</v>
      </c>
      <c r="U149" s="40" t="s">
        <v>38</v>
      </c>
      <c r="V149" s="144">
        <v>0</v>
      </c>
      <c r="W149" s="144">
        <f>V149*K149</f>
        <v>0</v>
      </c>
      <c r="X149" s="144">
        <v>0</v>
      </c>
      <c r="Y149" s="144">
        <f>X149*K149</f>
        <v>0</v>
      </c>
      <c r="Z149" s="144">
        <v>0</v>
      </c>
      <c r="AA149" s="145">
        <f>Z149*K149</f>
        <v>0</v>
      </c>
      <c r="AR149" s="18" t="s">
        <v>143</v>
      </c>
      <c r="AT149" s="18" t="s">
        <v>139</v>
      </c>
      <c r="AU149" s="18" t="s">
        <v>79</v>
      </c>
      <c r="AY149" s="18" t="s">
        <v>137</v>
      </c>
      <c r="BE149" s="146">
        <f>IF(U149="základná",N149,0)</f>
        <v>0</v>
      </c>
      <c r="BF149" s="146">
        <f>IF(U149="znížená",N149,0)</f>
        <v>0</v>
      </c>
      <c r="BG149" s="146">
        <f>IF(U149="zákl. prenesená",N149,0)</f>
        <v>0</v>
      </c>
      <c r="BH149" s="146">
        <f>IF(U149="zníž. prenesená",N149,0)</f>
        <v>0</v>
      </c>
      <c r="BI149" s="146">
        <f>IF(U149="nulová",N149,0)</f>
        <v>0</v>
      </c>
      <c r="BJ149" s="18" t="s">
        <v>144</v>
      </c>
      <c r="BK149" s="146">
        <f>ROUND(L149*K149,2)</f>
        <v>0</v>
      </c>
      <c r="BL149" s="18" t="s">
        <v>143</v>
      </c>
      <c r="BM149" s="18" t="s">
        <v>214</v>
      </c>
    </row>
    <row r="150" spans="2:65" s="1" customFormat="1" ht="25.5" customHeight="1">
      <c r="B150" s="137"/>
      <c r="C150" s="138" t="s">
        <v>219</v>
      </c>
      <c r="D150" s="138" t="s">
        <v>139</v>
      </c>
      <c r="E150" s="139" t="s">
        <v>722</v>
      </c>
      <c r="F150" s="192" t="s">
        <v>723</v>
      </c>
      <c r="G150" s="192"/>
      <c r="H150" s="192"/>
      <c r="I150" s="192"/>
      <c r="J150" s="140" t="s">
        <v>192</v>
      </c>
      <c r="K150" s="141">
        <v>8</v>
      </c>
      <c r="L150" s="193"/>
      <c r="M150" s="193"/>
      <c r="N150" s="193">
        <f>ROUND(L150*K150,2)</f>
        <v>0</v>
      </c>
      <c r="O150" s="193"/>
      <c r="P150" s="193"/>
      <c r="Q150" s="193"/>
      <c r="R150" s="142"/>
      <c r="T150" s="143" t="s">
        <v>5</v>
      </c>
      <c r="U150" s="40" t="s">
        <v>38</v>
      </c>
      <c r="V150" s="144">
        <v>0</v>
      </c>
      <c r="W150" s="144">
        <f>V150*K150</f>
        <v>0</v>
      </c>
      <c r="X150" s="144">
        <v>0</v>
      </c>
      <c r="Y150" s="144">
        <f>X150*K150</f>
        <v>0</v>
      </c>
      <c r="Z150" s="144">
        <v>0</v>
      </c>
      <c r="AA150" s="145">
        <f>Z150*K150</f>
        <v>0</v>
      </c>
      <c r="AR150" s="18" t="s">
        <v>143</v>
      </c>
      <c r="AT150" s="18" t="s">
        <v>139</v>
      </c>
      <c r="AU150" s="18" t="s">
        <v>79</v>
      </c>
      <c r="AY150" s="18" t="s">
        <v>137</v>
      </c>
      <c r="BE150" s="146">
        <f>IF(U150="základná",N150,0)</f>
        <v>0</v>
      </c>
      <c r="BF150" s="146">
        <f>IF(U150="znížená",N150,0)</f>
        <v>0</v>
      </c>
      <c r="BG150" s="146">
        <f>IF(U150="zákl. prenesená",N150,0)</f>
        <v>0</v>
      </c>
      <c r="BH150" s="146">
        <f>IF(U150="zníž. prenesená",N150,0)</f>
        <v>0</v>
      </c>
      <c r="BI150" s="146">
        <f>IF(U150="nulová",N150,0)</f>
        <v>0</v>
      </c>
      <c r="BJ150" s="18" t="s">
        <v>144</v>
      </c>
      <c r="BK150" s="146">
        <f>ROUND(L150*K150,2)</f>
        <v>0</v>
      </c>
      <c r="BL150" s="18" t="s">
        <v>143</v>
      </c>
      <c r="BM150" s="18" t="s">
        <v>10</v>
      </c>
    </row>
    <row r="151" spans="2:65" s="1" customFormat="1" ht="25.5" customHeight="1">
      <c r="B151" s="137"/>
      <c r="C151" s="138" t="s">
        <v>222</v>
      </c>
      <c r="D151" s="138" t="s">
        <v>139</v>
      </c>
      <c r="E151" s="139" t="s">
        <v>724</v>
      </c>
      <c r="F151" s="192" t="s">
        <v>725</v>
      </c>
      <c r="G151" s="192"/>
      <c r="H151" s="192"/>
      <c r="I151" s="192"/>
      <c r="J151" s="140" t="s">
        <v>192</v>
      </c>
      <c r="K151" s="141">
        <v>3</v>
      </c>
      <c r="L151" s="193"/>
      <c r="M151" s="193"/>
      <c r="N151" s="193">
        <f>ROUND(L151*K151,2)</f>
        <v>0</v>
      </c>
      <c r="O151" s="193"/>
      <c r="P151" s="193"/>
      <c r="Q151" s="193"/>
      <c r="R151" s="142"/>
      <c r="T151" s="143" t="s">
        <v>5</v>
      </c>
      <c r="U151" s="40" t="s">
        <v>38</v>
      </c>
      <c r="V151" s="144">
        <v>0</v>
      </c>
      <c r="W151" s="144">
        <f>V151*K151</f>
        <v>0</v>
      </c>
      <c r="X151" s="144">
        <v>0</v>
      </c>
      <c r="Y151" s="144">
        <f>X151*K151</f>
        <v>0</v>
      </c>
      <c r="Z151" s="144">
        <v>0</v>
      </c>
      <c r="AA151" s="145">
        <f>Z151*K151</f>
        <v>0</v>
      </c>
      <c r="AR151" s="18" t="s">
        <v>143</v>
      </c>
      <c r="AT151" s="18" t="s">
        <v>139</v>
      </c>
      <c r="AU151" s="18" t="s">
        <v>79</v>
      </c>
      <c r="AY151" s="18" t="s">
        <v>137</v>
      </c>
      <c r="BE151" s="146">
        <f>IF(U151="základná",N151,0)</f>
        <v>0</v>
      </c>
      <c r="BF151" s="146">
        <f>IF(U151="znížená",N151,0)</f>
        <v>0</v>
      </c>
      <c r="BG151" s="146">
        <f>IF(U151="zákl. prenesená",N151,0)</f>
        <v>0</v>
      </c>
      <c r="BH151" s="146">
        <f>IF(U151="zníž. prenesená",N151,0)</f>
        <v>0</v>
      </c>
      <c r="BI151" s="146">
        <f>IF(U151="nulová",N151,0)</f>
        <v>0</v>
      </c>
      <c r="BJ151" s="18" t="s">
        <v>144</v>
      </c>
      <c r="BK151" s="146">
        <f>ROUND(L151*K151,2)</f>
        <v>0</v>
      </c>
      <c r="BL151" s="18" t="s">
        <v>143</v>
      </c>
      <c r="BM151" s="18" t="s">
        <v>219</v>
      </c>
    </row>
    <row r="152" spans="2:65" s="9" customFormat="1" ht="37.35" customHeight="1">
      <c r="B152" s="126"/>
      <c r="C152" s="127"/>
      <c r="D152" s="128" t="s">
        <v>673</v>
      </c>
      <c r="E152" s="128"/>
      <c r="F152" s="128"/>
      <c r="G152" s="128"/>
      <c r="H152" s="128"/>
      <c r="I152" s="128"/>
      <c r="J152" s="128"/>
      <c r="K152" s="128"/>
      <c r="L152" s="128"/>
      <c r="M152" s="128"/>
      <c r="N152" s="225">
        <f>BK152</f>
        <v>0</v>
      </c>
      <c r="O152" s="226"/>
      <c r="P152" s="226"/>
      <c r="Q152" s="226"/>
      <c r="R152" s="129"/>
      <c r="T152" s="130"/>
      <c r="U152" s="127"/>
      <c r="V152" s="127"/>
      <c r="W152" s="131">
        <f>SUM(W153:W159)</f>
        <v>0</v>
      </c>
      <c r="X152" s="127"/>
      <c r="Y152" s="131">
        <f>SUM(Y153:Y159)</f>
        <v>0</v>
      </c>
      <c r="Z152" s="127"/>
      <c r="AA152" s="132">
        <f>SUM(AA153:AA159)</f>
        <v>0</v>
      </c>
      <c r="AR152" s="133" t="s">
        <v>79</v>
      </c>
      <c r="AT152" s="134" t="s">
        <v>70</v>
      </c>
      <c r="AU152" s="134" t="s">
        <v>71</v>
      </c>
      <c r="AY152" s="133" t="s">
        <v>137</v>
      </c>
      <c r="BK152" s="135">
        <f>SUM(BK153:BK159)</f>
        <v>0</v>
      </c>
    </row>
    <row r="153" spans="2:65" s="1" customFormat="1" ht="16.5" customHeight="1">
      <c r="B153" s="137"/>
      <c r="C153" s="138" t="s">
        <v>226</v>
      </c>
      <c r="D153" s="138" t="s">
        <v>139</v>
      </c>
      <c r="E153" s="139" t="s">
        <v>726</v>
      </c>
      <c r="F153" s="192" t="s">
        <v>727</v>
      </c>
      <c r="G153" s="192"/>
      <c r="H153" s="192"/>
      <c r="I153" s="192"/>
      <c r="J153" s="140" t="s">
        <v>155</v>
      </c>
      <c r="K153" s="141">
        <v>100</v>
      </c>
      <c r="L153" s="193"/>
      <c r="M153" s="193"/>
      <c r="N153" s="193">
        <f t="shared" ref="N153:N159" si="20">ROUND(L153*K153,2)</f>
        <v>0</v>
      </c>
      <c r="O153" s="193"/>
      <c r="P153" s="193"/>
      <c r="Q153" s="193"/>
      <c r="R153" s="142"/>
      <c r="T153" s="143" t="s">
        <v>5</v>
      </c>
      <c r="U153" s="40" t="s">
        <v>38</v>
      </c>
      <c r="V153" s="144">
        <v>0</v>
      </c>
      <c r="W153" s="144">
        <f t="shared" ref="W153:W159" si="21">V153*K153</f>
        <v>0</v>
      </c>
      <c r="X153" s="144">
        <v>0</v>
      </c>
      <c r="Y153" s="144">
        <f t="shared" ref="Y153:Y159" si="22">X153*K153</f>
        <v>0</v>
      </c>
      <c r="Z153" s="144">
        <v>0</v>
      </c>
      <c r="AA153" s="145">
        <f t="shared" ref="AA153:AA159" si="23">Z153*K153</f>
        <v>0</v>
      </c>
      <c r="AR153" s="18" t="s">
        <v>143</v>
      </c>
      <c r="AT153" s="18" t="s">
        <v>139</v>
      </c>
      <c r="AU153" s="18" t="s">
        <v>79</v>
      </c>
      <c r="AY153" s="18" t="s">
        <v>137</v>
      </c>
      <c r="BE153" s="146">
        <f t="shared" ref="BE153:BE159" si="24">IF(U153="základná",N153,0)</f>
        <v>0</v>
      </c>
      <c r="BF153" s="146">
        <f t="shared" ref="BF153:BF159" si="25">IF(U153="znížená",N153,0)</f>
        <v>0</v>
      </c>
      <c r="BG153" s="146">
        <f t="shared" ref="BG153:BG159" si="26">IF(U153="zákl. prenesená",N153,0)</f>
        <v>0</v>
      </c>
      <c r="BH153" s="146">
        <f t="shared" ref="BH153:BH159" si="27">IF(U153="zníž. prenesená",N153,0)</f>
        <v>0</v>
      </c>
      <c r="BI153" s="146">
        <f t="shared" ref="BI153:BI159" si="28">IF(U153="nulová",N153,0)</f>
        <v>0</v>
      </c>
      <c r="BJ153" s="18" t="s">
        <v>144</v>
      </c>
      <c r="BK153" s="146">
        <f t="shared" ref="BK153:BK159" si="29">ROUND(L153*K153,2)</f>
        <v>0</v>
      </c>
      <c r="BL153" s="18" t="s">
        <v>143</v>
      </c>
      <c r="BM153" s="18" t="s">
        <v>222</v>
      </c>
    </row>
    <row r="154" spans="2:65" s="1" customFormat="1" ht="16.5" customHeight="1">
      <c r="B154" s="137"/>
      <c r="C154" s="138" t="s">
        <v>230</v>
      </c>
      <c r="D154" s="138" t="s">
        <v>139</v>
      </c>
      <c r="E154" s="139" t="s">
        <v>728</v>
      </c>
      <c r="F154" s="192" t="s">
        <v>729</v>
      </c>
      <c r="G154" s="192"/>
      <c r="H154" s="192"/>
      <c r="I154" s="192"/>
      <c r="J154" s="140" t="s">
        <v>155</v>
      </c>
      <c r="K154" s="141">
        <v>200</v>
      </c>
      <c r="L154" s="193"/>
      <c r="M154" s="193"/>
      <c r="N154" s="193">
        <f t="shared" si="20"/>
        <v>0</v>
      </c>
      <c r="O154" s="193"/>
      <c r="P154" s="193"/>
      <c r="Q154" s="193"/>
      <c r="R154" s="142"/>
      <c r="T154" s="143" t="s">
        <v>5</v>
      </c>
      <c r="U154" s="40" t="s">
        <v>38</v>
      </c>
      <c r="V154" s="144">
        <v>0</v>
      </c>
      <c r="W154" s="144">
        <f t="shared" si="21"/>
        <v>0</v>
      </c>
      <c r="X154" s="144">
        <v>0</v>
      </c>
      <c r="Y154" s="144">
        <f t="shared" si="22"/>
        <v>0</v>
      </c>
      <c r="Z154" s="144">
        <v>0</v>
      </c>
      <c r="AA154" s="145">
        <f t="shared" si="23"/>
        <v>0</v>
      </c>
      <c r="AR154" s="18" t="s">
        <v>143</v>
      </c>
      <c r="AT154" s="18" t="s">
        <v>139</v>
      </c>
      <c r="AU154" s="18" t="s">
        <v>79</v>
      </c>
      <c r="AY154" s="18" t="s">
        <v>137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8" t="s">
        <v>144</v>
      </c>
      <c r="BK154" s="146">
        <f t="shared" si="29"/>
        <v>0</v>
      </c>
      <c r="BL154" s="18" t="s">
        <v>143</v>
      </c>
      <c r="BM154" s="18" t="s">
        <v>226</v>
      </c>
    </row>
    <row r="155" spans="2:65" s="1" customFormat="1" ht="16.5" customHeight="1">
      <c r="B155" s="137"/>
      <c r="C155" s="138" t="s">
        <v>234</v>
      </c>
      <c r="D155" s="138" t="s">
        <v>139</v>
      </c>
      <c r="E155" s="139" t="s">
        <v>730</v>
      </c>
      <c r="F155" s="192" t="s">
        <v>731</v>
      </c>
      <c r="G155" s="192"/>
      <c r="H155" s="192"/>
      <c r="I155" s="192"/>
      <c r="J155" s="140" t="s">
        <v>155</v>
      </c>
      <c r="K155" s="141">
        <v>200</v>
      </c>
      <c r="L155" s="193"/>
      <c r="M155" s="193"/>
      <c r="N155" s="193">
        <f t="shared" si="20"/>
        <v>0</v>
      </c>
      <c r="O155" s="193"/>
      <c r="P155" s="193"/>
      <c r="Q155" s="193"/>
      <c r="R155" s="142"/>
      <c r="T155" s="143" t="s">
        <v>5</v>
      </c>
      <c r="U155" s="40" t="s">
        <v>38</v>
      </c>
      <c r="V155" s="144">
        <v>0</v>
      </c>
      <c r="W155" s="144">
        <f t="shared" si="21"/>
        <v>0</v>
      </c>
      <c r="X155" s="144">
        <v>0</v>
      </c>
      <c r="Y155" s="144">
        <f t="shared" si="22"/>
        <v>0</v>
      </c>
      <c r="Z155" s="144">
        <v>0</v>
      </c>
      <c r="AA155" s="145">
        <f t="shared" si="23"/>
        <v>0</v>
      </c>
      <c r="AR155" s="18" t="s">
        <v>143</v>
      </c>
      <c r="AT155" s="18" t="s">
        <v>139</v>
      </c>
      <c r="AU155" s="18" t="s">
        <v>79</v>
      </c>
      <c r="AY155" s="18" t="s">
        <v>137</v>
      </c>
      <c r="BE155" s="146">
        <f t="shared" si="24"/>
        <v>0</v>
      </c>
      <c r="BF155" s="146">
        <f t="shared" si="25"/>
        <v>0</v>
      </c>
      <c r="BG155" s="146">
        <f t="shared" si="26"/>
        <v>0</v>
      </c>
      <c r="BH155" s="146">
        <f t="shared" si="27"/>
        <v>0</v>
      </c>
      <c r="BI155" s="146">
        <f t="shared" si="28"/>
        <v>0</v>
      </c>
      <c r="BJ155" s="18" t="s">
        <v>144</v>
      </c>
      <c r="BK155" s="146">
        <f t="shared" si="29"/>
        <v>0</v>
      </c>
      <c r="BL155" s="18" t="s">
        <v>143</v>
      </c>
      <c r="BM155" s="18" t="s">
        <v>230</v>
      </c>
    </row>
    <row r="156" spans="2:65" s="1" customFormat="1" ht="16.5" customHeight="1">
      <c r="B156" s="137"/>
      <c r="C156" s="138" t="s">
        <v>238</v>
      </c>
      <c r="D156" s="138" t="s">
        <v>139</v>
      </c>
      <c r="E156" s="139" t="s">
        <v>732</v>
      </c>
      <c r="F156" s="192" t="s">
        <v>733</v>
      </c>
      <c r="G156" s="192"/>
      <c r="H156" s="192"/>
      <c r="I156" s="192"/>
      <c r="J156" s="140" t="s">
        <v>192</v>
      </c>
      <c r="K156" s="141">
        <v>118</v>
      </c>
      <c r="L156" s="193"/>
      <c r="M156" s="193"/>
      <c r="N156" s="193">
        <f t="shared" si="20"/>
        <v>0</v>
      </c>
      <c r="O156" s="193"/>
      <c r="P156" s="193"/>
      <c r="Q156" s="193"/>
      <c r="R156" s="142"/>
      <c r="T156" s="143" t="s">
        <v>5</v>
      </c>
      <c r="U156" s="40" t="s">
        <v>38</v>
      </c>
      <c r="V156" s="144">
        <v>0</v>
      </c>
      <c r="W156" s="144">
        <f t="shared" si="21"/>
        <v>0</v>
      </c>
      <c r="X156" s="144">
        <v>0</v>
      </c>
      <c r="Y156" s="144">
        <f t="shared" si="22"/>
        <v>0</v>
      </c>
      <c r="Z156" s="144">
        <v>0</v>
      </c>
      <c r="AA156" s="145">
        <f t="shared" si="23"/>
        <v>0</v>
      </c>
      <c r="AR156" s="18" t="s">
        <v>143</v>
      </c>
      <c r="AT156" s="18" t="s">
        <v>139</v>
      </c>
      <c r="AU156" s="18" t="s">
        <v>79</v>
      </c>
      <c r="AY156" s="18" t="s">
        <v>137</v>
      </c>
      <c r="BE156" s="146">
        <f t="shared" si="24"/>
        <v>0</v>
      </c>
      <c r="BF156" s="146">
        <f t="shared" si="25"/>
        <v>0</v>
      </c>
      <c r="BG156" s="146">
        <f t="shared" si="26"/>
        <v>0</v>
      </c>
      <c r="BH156" s="146">
        <f t="shared" si="27"/>
        <v>0</v>
      </c>
      <c r="BI156" s="146">
        <f t="shared" si="28"/>
        <v>0</v>
      </c>
      <c r="BJ156" s="18" t="s">
        <v>144</v>
      </c>
      <c r="BK156" s="146">
        <f t="shared" si="29"/>
        <v>0</v>
      </c>
      <c r="BL156" s="18" t="s">
        <v>143</v>
      </c>
      <c r="BM156" s="18" t="s">
        <v>234</v>
      </c>
    </row>
    <row r="157" spans="2:65" s="1" customFormat="1" ht="16.5" customHeight="1">
      <c r="B157" s="137"/>
      <c r="C157" s="138" t="s">
        <v>242</v>
      </c>
      <c r="D157" s="138" t="s">
        <v>139</v>
      </c>
      <c r="E157" s="139" t="s">
        <v>734</v>
      </c>
      <c r="F157" s="192" t="s">
        <v>735</v>
      </c>
      <c r="G157" s="192"/>
      <c r="H157" s="192"/>
      <c r="I157" s="192"/>
      <c r="J157" s="140" t="s">
        <v>736</v>
      </c>
      <c r="K157" s="141">
        <v>200</v>
      </c>
      <c r="L157" s="193"/>
      <c r="M157" s="193"/>
      <c r="N157" s="193">
        <f t="shared" si="20"/>
        <v>0</v>
      </c>
      <c r="O157" s="193"/>
      <c r="P157" s="193"/>
      <c r="Q157" s="193"/>
      <c r="R157" s="142"/>
      <c r="T157" s="143" t="s">
        <v>5</v>
      </c>
      <c r="U157" s="40" t="s">
        <v>38</v>
      </c>
      <c r="V157" s="144">
        <v>0</v>
      </c>
      <c r="W157" s="144">
        <f t="shared" si="21"/>
        <v>0</v>
      </c>
      <c r="X157" s="144">
        <v>0</v>
      </c>
      <c r="Y157" s="144">
        <f t="shared" si="22"/>
        <v>0</v>
      </c>
      <c r="Z157" s="144">
        <v>0</v>
      </c>
      <c r="AA157" s="145">
        <f t="shared" si="23"/>
        <v>0</v>
      </c>
      <c r="AR157" s="18" t="s">
        <v>143</v>
      </c>
      <c r="AT157" s="18" t="s">
        <v>139</v>
      </c>
      <c r="AU157" s="18" t="s">
        <v>79</v>
      </c>
      <c r="AY157" s="18" t="s">
        <v>137</v>
      </c>
      <c r="BE157" s="146">
        <f t="shared" si="24"/>
        <v>0</v>
      </c>
      <c r="BF157" s="146">
        <f t="shared" si="25"/>
        <v>0</v>
      </c>
      <c r="BG157" s="146">
        <f t="shared" si="26"/>
        <v>0</v>
      </c>
      <c r="BH157" s="146">
        <f t="shared" si="27"/>
        <v>0</v>
      </c>
      <c r="BI157" s="146">
        <f t="shared" si="28"/>
        <v>0</v>
      </c>
      <c r="BJ157" s="18" t="s">
        <v>144</v>
      </c>
      <c r="BK157" s="146">
        <f t="shared" si="29"/>
        <v>0</v>
      </c>
      <c r="BL157" s="18" t="s">
        <v>143</v>
      </c>
      <c r="BM157" s="18" t="s">
        <v>238</v>
      </c>
    </row>
    <row r="158" spans="2:65" s="1" customFormat="1" ht="16.5" customHeight="1">
      <c r="B158" s="137"/>
      <c r="C158" s="138" t="s">
        <v>245</v>
      </c>
      <c r="D158" s="138" t="s">
        <v>139</v>
      </c>
      <c r="E158" s="139" t="s">
        <v>737</v>
      </c>
      <c r="F158" s="192" t="s">
        <v>738</v>
      </c>
      <c r="G158" s="192"/>
      <c r="H158" s="192"/>
      <c r="I158" s="192"/>
      <c r="J158" s="140" t="s">
        <v>192</v>
      </c>
      <c r="K158" s="141">
        <v>140</v>
      </c>
      <c r="L158" s="193"/>
      <c r="M158" s="193"/>
      <c r="N158" s="193">
        <f t="shared" si="20"/>
        <v>0</v>
      </c>
      <c r="O158" s="193"/>
      <c r="P158" s="193"/>
      <c r="Q158" s="193"/>
      <c r="R158" s="142"/>
      <c r="T158" s="143" t="s">
        <v>5</v>
      </c>
      <c r="U158" s="40" t="s">
        <v>38</v>
      </c>
      <c r="V158" s="144">
        <v>0</v>
      </c>
      <c r="W158" s="144">
        <f t="shared" si="21"/>
        <v>0</v>
      </c>
      <c r="X158" s="144">
        <v>0</v>
      </c>
      <c r="Y158" s="144">
        <f t="shared" si="22"/>
        <v>0</v>
      </c>
      <c r="Z158" s="144">
        <v>0</v>
      </c>
      <c r="AA158" s="145">
        <f t="shared" si="23"/>
        <v>0</v>
      </c>
      <c r="AR158" s="18" t="s">
        <v>143</v>
      </c>
      <c r="AT158" s="18" t="s">
        <v>139</v>
      </c>
      <c r="AU158" s="18" t="s">
        <v>79</v>
      </c>
      <c r="AY158" s="18" t="s">
        <v>137</v>
      </c>
      <c r="BE158" s="146">
        <f t="shared" si="24"/>
        <v>0</v>
      </c>
      <c r="BF158" s="146">
        <f t="shared" si="25"/>
        <v>0</v>
      </c>
      <c r="BG158" s="146">
        <f t="shared" si="26"/>
        <v>0</v>
      </c>
      <c r="BH158" s="146">
        <f t="shared" si="27"/>
        <v>0</v>
      </c>
      <c r="BI158" s="146">
        <f t="shared" si="28"/>
        <v>0</v>
      </c>
      <c r="BJ158" s="18" t="s">
        <v>144</v>
      </c>
      <c r="BK158" s="146">
        <f t="shared" si="29"/>
        <v>0</v>
      </c>
      <c r="BL158" s="18" t="s">
        <v>143</v>
      </c>
      <c r="BM158" s="18" t="s">
        <v>242</v>
      </c>
    </row>
    <row r="159" spans="2:65" s="1" customFormat="1" ht="16.5" customHeight="1">
      <c r="B159" s="137"/>
      <c r="C159" s="138" t="s">
        <v>248</v>
      </c>
      <c r="D159" s="138" t="s">
        <v>139</v>
      </c>
      <c r="E159" s="139" t="s">
        <v>739</v>
      </c>
      <c r="F159" s="192" t="s">
        <v>740</v>
      </c>
      <c r="G159" s="192"/>
      <c r="H159" s="192"/>
      <c r="I159" s="192"/>
      <c r="J159" s="140" t="s">
        <v>192</v>
      </c>
      <c r="K159" s="141">
        <v>1</v>
      </c>
      <c r="L159" s="193"/>
      <c r="M159" s="193"/>
      <c r="N159" s="193">
        <f t="shared" si="20"/>
        <v>0</v>
      </c>
      <c r="O159" s="193"/>
      <c r="P159" s="193"/>
      <c r="Q159" s="193"/>
      <c r="R159" s="142"/>
      <c r="T159" s="143" t="s">
        <v>5</v>
      </c>
      <c r="U159" s="40" t="s">
        <v>38</v>
      </c>
      <c r="V159" s="144">
        <v>0</v>
      </c>
      <c r="W159" s="144">
        <f t="shared" si="21"/>
        <v>0</v>
      </c>
      <c r="X159" s="144">
        <v>0</v>
      </c>
      <c r="Y159" s="144">
        <f t="shared" si="22"/>
        <v>0</v>
      </c>
      <c r="Z159" s="144">
        <v>0</v>
      </c>
      <c r="AA159" s="145">
        <f t="shared" si="23"/>
        <v>0</v>
      </c>
      <c r="AR159" s="18" t="s">
        <v>143</v>
      </c>
      <c r="AT159" s="18" t="s">
        <v>139</v>
      </c>
      <c r="AU159" s="18" t="s">
        <v>79</v>
      </c>
      <c r="AY159" s="18" t="s">
        <v>137</v>
      </c>
      <c r="BE159" s="146">
        <f t="shared" si="24"/>
        <v>0</v>
      </c>
      <c r="BF159" s="146">
        <f t="shared" si="25"/>
        <v>0</v>
      </c>
      <c r="BG159" s="146">
        <f t="shared" si="26"/>
        <v>0</v>
      </c>
      <c r="BH159" s="146">
        <f t="shared" si="27"/>
        <v>0</v>
      </c>
      <c r="BI159" s="146">
        <f t="shared" si="28"/>
        <v>0</v>
      </c>
      <c r="BJ159" s="18" t="s">
        <v>144</v>
      </c>
      <c r="BK159" s="146">
        <f t="shared" si="29"/>
        <v>0</v>
      </c>
      <c r="BL159" s="18" t="s">
        <v>143</v>
      </c>
      <c r="BM159" s="18" t="s">
        <v>741</v>
      </c>
    </row>
    <row r="160" spans="2:65" s="9" customFormat="1" ht="37.35" customHeight="1">
      <c r="B160" s="126"/>
      <c r="C160" s="127"/>
      <c r="D160" s="128" t="s">
        <v>674</v>
      </c>
      <c r="E160" s="128"/>
      <c r="F160" s="128"/>
      <c r="G160" s="128"/>
      <c r="H160" s="128"/>
      <c r="I160" s="128"/>
      <c r="J160" s="128"/>
      <c r="K160" s="128"/>
      <c r="L160" s="128"/>
      <c r="M160" s="128"/>
      <c r="N160" s="225">
        <f>BK160</f>
        <v>0</v>
      </c>
      <c r="O160" s="226"/>
      <c r="P160" s="226"/>
      <c r="Q160" s="226"/>
      <c r="R160" s="129"/>
      <c r="T160" s="130"/>
      <c r="U160" s="127"/>
      <c r="V160" s="127"/>
      <c r="W160" s="131">
        <f>SUM(W161:W164)</f>
        <v>0</v>
      </c>
      <c r="X160" s="127"/>
      <c r="Y160" s="131">
        <f>SUM(Y161:Y164)</f>
        <v>0</v>
      </c>
      <c r="Z160" s="127"/>
      <c r="AA160" s="132">
        <f>SUM(AA161:AA164)</f>
        <v>0</v>
      </c>
      <c r="AR160" s="133" t="s">
        <v>79</v>
      </c>
      <c r="AT160" s="134" t="s">
        <v>70</v>
      </c>
      <c r="AU160" s="134" t="s">
        <v>71</v>
      </c>
      <c r="AY160" s="133" t="s">
        <v>137</v>
      </c>
      <c r="BK160" s="135">
        <f>SUM(BK161:BK164)</f>
        <v>0</v>
      </c>
    </row>
    <row r="161" spans="2:65" s="1" customFormat="1" ht="16.5" customHeight="1">
      <c r="B161" s="137"/>
      <c r="C161" s="138" t="s">
        <v>185</v>
      </c>
      <c r="D161" s="138" t="s">
        <v>139</v>
      </c>
      <c r="E161" s="139" t="s">
        <v>742</v>
      </c>
      <c r="F161" s="192" t="s">
        <v>743</v>
      </c>
      <c r="G161" s="192"/>
      <c r="H161" s="192"/>
      <c r="I161" s="192"/>
      <c r="J161" s="140" t="s">
        <v>192</v>
      </c>
      <c r="K161" s="141">
        <v>1</v>
      </c>
      <c r="L161" s="193"/>
      <c r="M161" s="193"/>
      <c r="N161" s="193">
        <f>ROUND(L161*K161,2)</f>
        <v>0</v>
      </c>
      <c r="O161" s="193"/>
      <c r="P161" s="193"/>
      <c r="Q161" s="193"/>
      <c r="R161" s="142"/>
      <c r="T161" s="143" t="s">
        <v>5</v>
      </c>
      <c r="U161" s="40" t="s">
        <v>38</v>
      </c>
      <c r="V161" s="144">
        <v>0</v>
      </c>
      <c r="W161" s="144">
        <f>V161*K161</f>
        <v>0</v>
      </c>
      <c r="X161" s="144">
        <v>0</v>
      </c>
      <c r="Y161" s="144">
        <f>X161*K161</f>
        <v>0</v>
      </c>
      <c r="Z161" s="144">
        <v>0</v>
      </c>
      <c r="AA161" s="145">
        <f>Z161*K161</f>
        <v>0</v>
      </c>
      <c r="AR161" s="18" t="s">
        <v>143</v>
      </c>
      <c r="AT161" s="18" t="s">
        <v>139</v>
      </c>
      <c r="AU161" s="18" t="s">
        <v>79</v>
      </c>
      <c r="AY161" s="18" t="s">
        <v>137</v>
      </c>
      <c r="BE161" s="146">
        <f>IF(U161="základná",N161,0)</f>
        <v>0</v>
      </c>
      <c r="BF161" s="146">
        <f>IF(U161="znížená",N161,0)</f>
        <v>0</v>
      </c>
      <c r="BG161" s="146">
        <f>IF(U161="zákl. prenesená",N161,0)</f>
        <v>0</v>
      </c>
      <c r="BH161" s="146">
        <f>IF(U161="zníž. prenesená",N161,0)</f>
        <v>0</v>
      </c>
      <c r="BI161" s="146">
        <f>IF(U161="nulová",N161,0)</f>
        <v>0</v>
      </c>
      <c r="BJ161" s="18" t="s">
        <v>144</v>
      </c>
      <c r="BK161" s="146">
        <f>ROUND(L161*K161,2)</f>
        <v>0</v>
      </c>
      <c r="BL161" s="18" t="s">
        <v>143</v>
      </c>
      <c r="BM161" s="18" t="s">
        <v>245</v>
      </c>
    </row>
    <row r="162" spans="2:65" s="1" customFormat="1" ht="16.5" customHeight="1">
      <c r="B162" s="137"/>
      <c r="C162" s="138" t="s">
        <v>254</v>
      </c>
      <c r="D162" s="138" t="s">
        <v>139</v>
      </c>
      <c r="E162" s="139" t="s">
        <v>744</v>
      </c>
      <c r="F162" s="192" t="s">
        <v>745</v>
      </c>
      <c r="G162" s="192"/>
      <c r="H162" s="192"/>
      <c r="I162" s="192"/>
      <c r="J162" s="140" t="s">
        <v>192</v>
      </c>
      <c r="K162" s="141">
        <v>150</v>
      </c>
      <c r="L162" s="193"/>
      <c r="M162" s="193"/>
      <c r="N162" s="193">
        <f>ROUND(L162*K162,2)</f>
        <v>0</v>
      </c>
      <c r="O162" s="193"/>
      <c r="P162" s="193"/>
      <c r="Q162" s="193"/>
      <c r="R162" s="142"/>
      <c r="T162" s="143" t="s">
        <v>5</v>
      </c>
      <c r="U162" s="40" t="s">
        <v>38</v>
      </c>
      <c r="V162" s="144">
        <v>0</v>
      </c>
      <c r="W162" s="144">
        <f>V162*K162</f>
        <v>0</v>
      </c>
      <c r="X162" s="144">
        <v>0</v>
      </c>
      <c r="Y162" s="144">
        <f>X162*K162</f>
        <v>0</v>
      </c>
      <c r="Z162" s="144">
        <v>0</v>
      </c>
      <c r="AA162" s="145">
        <f>Z162*K162</f>
        <v>0</v>
      </c>
      <c r="AR162" s="18" t="s">
        <v>143</v>
      </c>
      <c r="AT162" s="18" t="s">
        <v>139</v>
      </c>
      <c r="AU162" s="18" t="s">
        <v>79</v>
      </c>
      <c r="AY162" s="18" t="s">
        <v>137</v>
      </c>
      <c r="BE162" s="146">
        <f>IF(U162="základná",N162,0)</f>
        <v>0</v>
      </c>
      <c r="BF162" s="146">
        <f>IF(U162="znížená",N162,0)</f>
        <v>0</v>
      </c>
      <c r="BG162" s="146">
        <f>IF(U162="zákl. prenesená",N162,0)</f>
        <v>0</v>
      </c>
      <c r="BH162" s="146">
        <f>IF(U162="zníž. prenesená",N162,0)</f>
        <v>0</v>
      </c>
      <c r="BI162" s="146">
        <f>IF(U162="nulová",N162,0)</f>
        <v>0</v>
      </c>
      <c r="BJ162" s="18" t="s">
        <v>144</v>
      </c>
      <c r="BK162" s="146">
        <f>ROUND(L162*K162,2)</f>
        <v>0</v>
      </c>
      <c r="BL162" s="18" t="s">
        <v>143</v>
      </c>
      <c r="BM162" s="18" t="s">
        <v>248</v>
      </c>
    </row>
    <row r="163" spans="2:65" s="1" customFormat="1" ht="16.5" customHeight="1">
      <c r="B163" s="137"/>
      <c r="C163" s="138" t="s">
        <v>257</v>
      </c>
      <c r="D163" s="138" t="s">
        <v>139</v>
      </c>
      <c r="E163" s="139" t="s">
        <v>746</v>
      </c>
      <c r="F163" s="192" t="s">
        <v>747</v>
      </c>
      <c r="G163" s="192"/>
      <c r="H163" s="192"/>
      <c r="I163" s="192"/>
      <c r="J163" s="140" t="s">
        <v>192</v>
      </c>
      <c r="K163" s="141">
        <v>118</v>
      </c>
      <c r="L163" s="193"/>
      <c r="M163" s="193"/>
      <c r="N163" s="193">
        <f>ROUND(L163*K163,2)</f>
        <v>0</v>
      </c>
      <c r="O163" s="193"/>
      <c r="P163" s="193"/>
      <c r="Q163" s="193"/>
      <c r="R163" s="142"/>
      <c r="T163" s="143" t="s">
        <v>5</v>
      </c>
      <c r="U163" s="40" t="s">
        <v>38</v>
      </c>
      <c r="V163" s="144">
        <v>0</v>
      </c>
      <c r="W163" s="144">
        <f>V163*K163</f>
        <v>0</v>
      </c>
      <c r="X163" s="144">
        <v>0</v>
      </c>
      <c r="Y163" s="144">
        <f>X163*K163</f>
        <v>0</v>
      </c>
      <c r="Z163" s="144">
        <v>0</v>
      </c>
      <c r="AA163" s="145">
        <f>Z163*K163</f>
        <v>0</v>
      </c>
      <c r="AR163" s="18" t="s">
        <v>143</v>
      </c>
      <c r="AT163" s="18" t="s">
        <v>139</v>
      </c>
      <c r="AU163" s="18" t="s">
        <v>79</v>
      </c>
      <c r="AY163" s="18" t="s">
        <v>137</v>
      </c>
      <c r="BE163" s="146">
        <f>IF(U163="základná",N163,0)</f>
        <v>0</v>
      </c>
      <c r="BF163" s="146">
        <f>IF(U163="znížená",N163,0)</f>
        <v>0</v>
      </c>
      <c r="BG163" s="146">
        <f>IF(U163="zákl. prenesená",N163,0)</f>
        <v>0</v>
      </c>
      <c r="BH163" s="146">
        <f>IF(U163="zníž. prenesená",N163,0)</f>
        <v>0</v>
      </c>
      <c r="BI163" s="146">
        <f>IF(U163="nulová",N163,0)</f>
        <v>0</v>
      </c>
      <c r="BJ163" s="18" t="s">
        <v>144</v>
      </c>
      <c r="BK163" s="146">
        <f>ROUND(L163*K163,2)</f>
        <v>0</v>
      </c>
      <c r="BL163" s="18" t="s">
        <v>143</v>
      </c>
      <c r="BM163" s="18" t="s">
        <v>185</v>
      </c>
    </row>
    <row r="164" spans="2:65" s="1" customFormat="1" ht="16.5" customHeight="1">
      <c r="B164" s="137"/>
      <c r="C164" s="138" t="s">
        <v>261</v>
      </c>
      <c r="D164" s="138" t="s">
        <v>139</v>
      </c>
      <c r="E164" s="139" t="s">
        <v>748</v>
      </c>
      <c r="F164" s="192" t="s">
        <v>749</v>
      </c>
      <c r="G164" s="192"/>
      <c r="H164" s="192"/>
      <c r="I164" s="192"/>
      <c r="J164" s="140" t="s">
        <v>155</v>
      </c>
      <c r="K164" s="141">
        <v>800</v>
      </c>
      <c r="L164" s="193"/>
      <c r="M164" s="193"/>
      <c r="N164" s="193">
        <f>ROUND(L164*K164,2)</f>
        <v>0</v>
      </c>
      <c r="O164" s="193"/>
      <c r="P164" s="193"/>
      <c r="Q164" s="193"/>
      <c r="R164" s="142"/>
      <c r="T164" s="143" t="s">
        <v>5</v>
      </c>
      <c r="U164" s="40" t="s">
        <v>38</v>
      </c>
      <c r="V164" s="144">
        <v>0</v>
      </c>
      <c r="W164" s="144">
        <f>V164*K164</f>
        <v>0</v>
      </c>
      <c r="X164" s="144">
        <v>0</v>
      </c>
      <c r="Y164" s="144">
        <f>X164*K164</f>
        <v>0</v>
      </c>
      <c r="Z164" s="144">
        <v>0</v>
      </c>
      <c r="AA164" s="145">
        <f>Z164*K164</f>
        <v>0</v>
      </c>
      <c r="AR164" s="18" t="s">
        <v>143</v>
      </c>
      <c r="AT164" s="18" t="s">
        <v>139</v>
      </c>
      <c r="AU164" s="18" t="s">
        <v>79</v>
      </c>
      <c r="AY164" s="18" t="s">
        <v>137</v>
      </c>
      <c r="BE164" s="146">
        <f>IF(U164="základná",N164,0)</f>
        <v>0</v>
      </c>
      <c r="BF164" s="146">
        <f>IF(U164="znížená",N164,0)</f>
        <v>0</v>
      </c>
      <c r="BG164" s="146">
        <f>IF(U164="zákl. prenesená",N164,0)</f>
        <v>0</v>
      </c>
      <c r="BH164" s="146">
        <f>IF(U164="zníž. prenesená",N164,0)</f>
        <v>0</v>
      </c>
      <c r="BI164" s="146">
        <f>IF(U164="nulová",N164,0)</f>
        <v>0</v>
      </c>
      <c r="BJ164" s="18" t="s">
        <v>144</v>
      </c>
      <c r="BK164" s="146">
        <f>ROUND(L164*K164,2)</f>
        <v>0</v>
      </c>
      <c r="BL164" s="18" t="s">
        <v>143</v>
      </c>
      <c r="BM164" s="18" t="s">
        <v>254</v>
      </c>
    </row>
    <row r="165" spans="2:65" s="9" customFormat="1" ht="37.35" customHeight="1">
      <c r="B165" s="126"/>
      <c r="C165" s="127"/>
      <c r="D165" s="128" t="s">
        <v>675</v>
      </c>
      <c r="E165" s="128"/>
      <c r="F165" s="128"/>
      <c r="G165" s="128"/>
      <c r="H165" s="128"/>
      <c r="I165" s="128"/>
      <c r="J165" s="128"/>
      <c r="K165" s="128"/>
      <c r="L165" s="128"/>
      <c r="M165" s="128"/>
      <c r="N165" s="225">
        <f>BK165</f>
        <v>0</v>
      </c>
      <c r="O165" s="226"/>
      <c r="P165" s="226"/>
      <c r="Q165" s="226"/>
      <c r="R165" s="129"/>
      <c r="T165" s="130"/>
      <c r="U165" s="127"/>
      <c r="V165" s="127"/>
      <c r="W165" s="131">
        <f>W166</f>
        <v>0</v>
      </c>
      <c r="X165" s="127"/>
      <c r="Y165" s="131">
        <f>Y166</f>
        <v>0</v>
      </c>
      <c r="Z165" s="127"/>
      <c r="AA165" s="132">
        <f>AA166</f>
        <v>0</v>
      </c>
      <c r="AR165" s="133" t="s">
        <v>79</v>
      </c>
      <c r="AT165" s="134" t="s">
        <v>70</v>
      </c>
      <c r="AU165" s="134" t="s">
        <v>71</v>
      </c>
      <c r="AY165" s="133" t="s">
        <v>137</v>
      </c>
      <c r="BK165" s="135">
        <f>BK166</f>
        <v>0</v>
      </c>
    </row>
    <row r="166" spans="2:65" s="1" customFormat="1" ht="16.5" customHeight="1">
      <c r="B166" s="137"/>
      <c r="C166" s="138" t="s">
        <v>138</v>
      </c>
      <c r="D166" s="138" t="s">
        <v>139</v>
      </c>
      <c r="E166" s="139" t="s">
        <v>750</v>
      </c>
      <c r="F166" s="192" t="s">
        <v>751</v>
      </c>
      <c r="G166" s="192"/>
      <c r="H166" s="192"/>
      <c r="I166" s="192"/>
      <c r="J166" s="140" t="s">
        <v>192</v>
      </c>
      <c r="K166" s="141">
        <v>60</v>
      </c>
      <c r="L166" s="193"/>
      <c r="M166" s="193"/>
      <c r="N166" s="193">
        <f>ROUND(L166*K166,2)</f>
        <v>0</v>
      </c>
      <c r="O166" s="193"/>
      <c r="P166" s="193"/>
      <c r="Q166" s="193"/>
      <c r="R166" s="142"/>
      <c r="T166" s="143" t="s">
        <v>5</v>
      </c>
      <c r="U166" s="40" t="s">
        <v>38</v>
      </c>
      <c r="V166" s="144">
        <v>0</v>
      </c>
      <c r="W166" s="144">
        <f>V166*K166</f>
        <v>0</v>
      </c>
      <c r="X166" s="144">
        <v>0</v>
      </c>
      <c r="Y166" s="144">
        <f>X166*K166</f>
        <v>0</v>
      </c>
      <c r="Z166" s="144">
        <v>0</v>
      </c>
      <c r="AA166" s="145">
        <f>Z166*K166</f>
        <v>0</v>
      </c>
      <c r="AR166" s="18" t="s">
        <v>143</v>
      </c>
      <c r="AT166" s="18" t="s">
        <v>139</v>
      </c>
      <c r="AU166" s="18" t="s">
        <v>79</v>
      </c>
      <c r="AY166" s="18" t="s">
        <v>137</v>
      </c>
      <c r="BE166" s="146">
        <f>IF(U166="základná",N166,0)</f>
        <v>0</v>
      </c>
      <c r="BF166" s="146">
        <f>IF(U166="znížená",N166,0)</f>
        <v>0</v>
      </c>
      <c r="BG166" s="146">
        <f>IF(U166="zákl. prenesená",N166,0)</f>
        <v>0</v>
      </c>
      <c r="BH166" s="146">
        <f>IF(U166="zníž. prenesená",N166,0)</f>
        <v>0</v>
      </c>
      <c r="BI166" s="146">
        <f>IF(U166="nulová",N166,0)</f>
        <v>0</v>
      </c>
      <c r="BJ166" s="18" t="s">
        <v>144</v>
      </c>
      <c r="BK166" s="146">
        <f>ROUND(L166*K166,2)</f>
        <v>0</v>
      </c>
      <c r="BL166" s="18" t="s">
        <v>143</v>
      </c>
      <c r="BM166" s="18" t="s">
        <v>257</v>
      </c>
    </row>
    <row r="167" spans="2:65" s="9" customFormat="1" ht="37.35" customHeight="1">
      <c r="B167" s="126"/>
      <c r="C167" s="127"/>
      <c r="D167" s="128" t="s">
        <v>676</v>
      </c>
      <c r="E167" s="128"/>
      <c r="F167" s="128"/>
      <c r="G167" s="128"/>
      <c r="H167" s="128"/>
      <c r="I167" s="128"/>
      <c r="J167" s="128"/>
      <c r="K167" s="128"/>
      <c r="L167" s="128"/>
      <c r="M167" s="128"/>
      <c r="N167" s="225">
        <f>BK167</f>
        <v>0</v>
      </c>
      <c r="O167" s="226"/>
      <c r="P167" s="226"/>
      <c r="Q167" s="226"/>
      <c r="R167" s="129"/>
      <c r="T167" s="130"/>
      <c r="U167" s="127"/>
      <c r="V167" s="127"/>
      <c r="W167" s="131">
        <f>SUM(W168:W169)</f>
        <v>0</v>
      </c>
      <c r="X167" s="127"/>
      <c r="Y167" s="131">
        <f>SUM(Y168:Y169)</f>
        <v>0</v>
      </c>
      <c r="Z167" s="127"/>
      <c r="AA167" s="132">
        <f>SUM(AA168:AA169)</f>
        <v>0</v>
      </c>
      <c r="AR167" s="133" t="s">
        <v>79</v>
      </c>
      <c r="AT167" s="134" t="s">
        <v>70</v>
      </c>
      <c r="AU167" s="134" t="s">
        <v>71</v>
      </c>
      <c r="AY167" s="133" t="s">
        <v>137</v>
      </c>
      <c r="BK167" s="135">
        <f>SUM(BK168:BK169)</f>
        <v>0</v>
      </c>
    </row>
    <row r="168" spans="2:65" s="1" customFormat="1" ht="16.5" customHeight="1">
      <c r="B168" s="137"/>
      <c r="C168" s="138" t="s">
        <v>145</v>
      </c>
      <c r="D168" s="138" t="s">
        <v>139</v>
      </c>
      <c r="E168" s="139" t="s">
        <v>752</v>
      </c>
      <c r="F168" s="192" t="s">
        <v>753</v>
      </c>
      <c r="G168" s="192"/>
      <c r="H168" s="192"/>
      <c r="I168" s="192"/>
      <c r="J168" s="140" t="s">
        <v>192</v>
      </c>
      <c r="K168" s="141">
        <v>50</v>
      </c>
      <c r="L168" s="193"/>
      <c r="M168" s="193"/>
      <c r="N168" s="193">
        <f>ROUND(L168*K168,2)</f>
        <v>0</v>
      </c>
      <c r="O168" s="193"/>
      <c r="P168" s="193"/>
      <c r="Q168" s="193"/>
      <c r="R168" s="142"/>
      <c r="T168" s="143" t="s">
        <v>5</v>
      </c>
      <c r="U168" s="40" t="s">
        <v>38</v>
      </c>
      <c r="V168" s="144">
        <v>0</v>
      </c>
      <c r="W168" s="144">
        <f>V168*K168</f>
        <v>0</v>
      </c>
      <c r="X168" s="144">
        <v>0</v>
      </c>
      <c r="Y168" s="144">
        <f>X168*K168</f>
        <v>0</v>
      </c>
      <c r="Z168" s="144">
        <v>0</v>
      </c>
      <c r="AA168" s="145">
        <f>Z168*K168</f>
        <v>0</v>
      </c>
      <c r="AR168" s="18" t="s">
        <v>143</v>
      </c>
      <c r="AT168" s="18" t="s">
        <v>139</v>
      </c>
      <c r="AU168" s="18" t="s">
        <v>79</v>
      </c>
      <c r="AY168" s="18" t="s">
        <v>137</v>
      </c>
      <c r="BE168" s="146">
        <f>IF(U168="základná",N168,0)</f>
        <v>0</v>
      </c>
      <c r="BF168" s="146">
        <f>IF(U168="znížená",N168,0)</f>
        <v>0</v>
      </c>
      <c r="BG168" s="146">
        <f>IF(U168="zákl. prenesená",N168,0)</f>
        <v>0</v>
      </c>
      <c r="BH168" s="146">
        <f>IF(U168="zníž. prenesená",N168,0)</f>
        <v>0</v>
      </c>
      <c r="BI168" s="146">
        <f>IF(U168="nulová",N168,0)</f>
        <v>0</v>
      </c>
      <c r="BJ168" s="18" t="s">
        <v>144</v>
      </c>
      <c r="BK168" s="146">
        <f>ROUND(L168*K168,2)</f>
        <v>0</v>
      </c>
      <c r="BL168" s="18" t="s">
        <v>143</v>
      </c>
      <c r="BM168" s="18" t="s">
        <v>261</v>
      </c>
    </row>
    <row r="169" spans="2:65" s="1" customFormat="1" ht="16.5" customHeight="1">
      <c r="B169" s="137"/>
      <c r="C169" s="138" t="s">
        <v>156</v>
      </c>
      <c r="D169" s="138" t="s">
        <v>139</v>
      </c>
      <c r="E169" s="139" t="s">
        <v>754</v>
      </c>
      <c r="F169" s="192" t="s">
        <v>755</v>
      </c>
      <c r="G169" s="192"/>
      <c r="H169" s="192"/>
      <c r="I169" s="192"/>
      <c r="J169" s="140" t="s">
        <v>192</v>
      </c>
      <c r="K169" s="141">
        <v>2</v>
      </c>
      <c r="L169" s="193"/>
      <c r="M169" s="193"/>
      <c r="N169" s="193">
        <f>ROUND(L169*K169,2)</f>
        <v>0</v>
      </c>
      <c r="O169" s="193"/>
      <c r="P169" s="193"/>
      <c r="Q169" s="193"/>
      <c r="R169" s="142"/>
      <c r="T169" s="143" t="s">
        <v>5</v>
      </c>
      <c r="U169" s="40" t="s">
        <v>38</v>
      </c>
      <c r="V169" s="144">
        <v>0</v>
      </c>
      <c r="W169" s="144">
        <f>V169*K169</f>
        <v>0</v>
      </c>
      <c r="X169" s="144">
        <v>0</v>
      </c>
      <c r="Y169" s="144">
        <f>X169*K169</f>
        <v>0</v>
      </c>
      <c r="Z169" s="144">
        <v>0</v>
      </c>
      <c r="AA169" s="145">
        <f>Z169*K169</f>
        <v>0</v>
      </c>
      <c r="AR169" s="18" t="s">
        <v>143</v>
      </c>
      <c r="AT169" s="18" t="s">
        <v>139</v>
      </c>
      <c r="AU169" s="18" t="s">
        <v>79</v>
      </c>
      <c r="AY169" s="18" t="s">
        <v>137</v>
      </c>
      <c r="BE169" s="146">
        <f>IF(U169="základná",N169,0)</f>
        <v>0</v>
      </c>
      <c r="BF169" s="146">
        <f>IF(U169="znížená",N169,0)</f>
        <v>0</v>
      </c>
      <c r="BG169" s="146">
        <f>IF(U169="zákl. prenesená",N169,0)</f>
        <v>0</v>
      </c>
      <c r="BH169" s="146">
        <f>IF(U169="zníž. prenesená",N169,0)</f>
        <v>0</v>
      </c>
      <c r="BI169" s="146">
        <f>IF(U169="nulová",N169,0)</f>
        <v>0</v>
      </c>
      <c r="BJ169" s="18" t="s">
        <v>144</v>
      </c>
      <c r="BK169" s="146">
        <f>ROUND(L169*K169,2)</f>
        <v>0</v>
      </c>
      <c r="BL169" s="18" t="s">
        <v>143</v>
      </c>
      <c r="BM169" s="18" t="s">
        <v>138</v>
      </c>
    </row>
    <row r="170" spans="2:65" s="9" customFormat="1" ht="37.35" customHeight="1">
      <c r="B170" s="126"/>
      <c r="C170" s="127"/>
      <c r="D170" s="128" t="s">
        <v>677</v>
      </c>
      <c r="E170" s="128"/>
      <c r="F170" s="128"/>
      <c r="G170" s="128"/>
      <c r="H170" s="128"/>
      <c r="I170" s="128"/>
      <c r="J170" s="128"/>
      <c r="K170" s="128"/>
      <c r="L170" s="128"/>
      <c r="M170" s="128"/>
      <c r="N170" s="225">
        <f>BK170</f>
        <v>0</v>
      </c>
      <c r="O170" s="226"/>
      <c r="P170" s="226"/>
      <c r="Q170" s="226"/>
      <c r="R170" s="129"/>
      <c r="T170" s="130"/>
      <c r="U170" s="127"/>
      <c r="V170" s="127"/>
      <c r="W170" s="131">
        <f>W171</f>
        <v>0</v>
      </c>
      <c r="X170" s="127"/>
      <c r="Y170" s="131">
        <f>Y171</f>
        <v>0</v>
      </c>
      <c r="Z170" s="127"/>
      <c r="AA170" s="132">
        <f>AA171</f>
        <v>0</v>
      </c>
      <c r="AR170" s="133" t="s">
        <v>79</v>
      </c>
      <c r="AT170" s="134" t="s">
        <v>70</v>
      </c>
      <c r="AU170" s="134" t="s">
        <v>71</v>
      </c>
      <c r="AY170" s="133" t="s">
        <v>137</v>
      </c>
      <c r="BK170" s="135">
        <f>BK171</f>
        <v>0</v>
      </c>
    </row>
    <row r="171" spans="2:65" s="1" customFormat="1" ht="25.5" customHeight="1">
      <c r="B171" s="137"/>
      <c r="C171" s="138" t="s">
        <v>148</v>
      </c>
      <c r="D171" s="138" t="s">
        <v>139</v>
      </c>
      <c r="E171" s="139" t="s">
        <v>756</v>
      </c>
      <c r="F171" s="192" t="s">
        <v>757</v>
      </c>
      <c r="G171" s="192"/>
      <c r="H171" s="192"/>
      <c r="I171" s="192"/>
      <c r="J171" s="140" t="s">
        <v>192</v>
      </c>
      <c r="K171" s="141">
        <v>1</v>
      </c>
      <c r="L171" s="193"/>
      <c r="M171" s="193"/>
      <c r="N171" s="193">
        <f>ROUND(L171*K171,2)</f>
        <v>0</v>
      </c>
      <c r="O171" s="193"/>
      <c r="P171" s="193"/>
      <c r="Q171" s="193"/>
      <c r="R171" s="142"/>
      <c r="T171" s="143" t="s">
        <v>5</v>
      </c>
      <c r="U171" s="40" t="s">
        <v>38</v>
      </c>
      <c r="V171" s="144">
        <v>0</v>
      </c>
      <c r="W171" s="144">
        <f>V171*K171</f>
        <v>0</v>
      </c>
      <c r="X171" s="144">
        <v>0</v>
      </c>
      <c r="Y171" s="144">
        <f>X171*K171</f>
        <v>0</v>
      </c>
      <c r="Z171" s="144">
        <v>0</v>
      </c>
      <c r="AA171" s="145">
        <f>Z171*K171</f>
        <v>0</v>
      </c>
      <c r="AR171" s="18" t="s">
        <v>143</v>
      </c>
      <c r="AT171" s="18" t="s">
        <v>139</v>
      </c>
      <c r="AU171" s="18" t="s">
        <v>79</v>
      </c>
      <c r="AY171" s="18" t="s">
        <v>137</v>
      </c>
      <c r="BE171" s="146">
        <f>IF(U171="základná",N171,0)</f>
        <v>0</v>
      </c>
      <c r="BF171" s="146">
        <f>IF(U171="znížená",N171,0)</f>
        <v>0</v>
      </c>
      <c r="BG171" s="146">
        <f>IF(U171="zákl. prenesená",N171,0)</f>
        <v>0</v>
      </c>
      <c r="BH171" s="146">
        <f>IF(U171="zníž. prenesená",N171,0)</f>
        <v>0</v>
      </c>
      <c r="BI171" s="146">
        <f>IF(U171="nulová",N171,0)</f>
        <v>0</v>
      </c>
      <c r="BJ171" s="18" t="s">
        <v>144</v>
      </c>
      <c r="BK171" s="146">
        <f>ROUND(L171*K171,2)</f>
        <v>0</v>
      </c>
      <c r="BL171" s="18" t="s">
        <v>143</v>
      </c>
      <c r="BM171" s="18" t="s">
        <v>145</v>
      </c>
    </row>
    <row r="172" spans="2:65" s="9" customFormat="1" ht="37.35" customHeight="1">
      <c r="B172" s="126"/>
      <c r="C172" s="127"/>
      <c r="D172" s="128" t="s">
        <v>678</v>
      </c>
      <c r="E172" s="128"/>
      <c r="F172" s="128"/>
      <c r="G172" s="128"/>
      <c r="H172" s="128"/>
      <c r="I172" s="128"/>
      <c r="J172" s="128"/>
      <c r="K172" s="128"/>
      <c r="L172" s="128"/>
      <c r="M172" s="128"/>
      <c r="N172" s="225">
        <f>BK172</f>
        <v>0</v>
      </c>
      <c r="O172" s="226"/>
      <c r="P172" s="226"/>
      <c r="Q172" s="226"/>
      <c r="R172" s="129"/>
      <c r="T172" s="130"/>
      <c r="U172" s="127"/>
      <c r="V172" s="127"/>
      <c r="W172" s="131">
        <f>W173</f>
        <v>0</v>
      </c>
      <c r="X172" s="127"/>
      <c r="Y172" s="131">
        <f>Y173</f>
        <v>0</v>
      </c>
      <c r="Z172" s="127"/>
      <c r="AA172" s="132">
        <f>AA173</f>
        <v>0</v>
      </c>
      <c r="AR172" s="133" t="s">
        <v>79</v>
      </c>
      <c r="AT172" s="134" t="s">
        <v>70</v>
      </c>
      <c r="AU172" s="134" t="s">
        <v>71</v>
      </c>
      <c r="AY172" s="133" t="s">
        <v>137</v>
      </c>
      <c r="BK172" s="135">
        <f>BK173</f>
        <v>0</v>
      </c>
    </row>
    <row r="173" spans="2:65" s="1" customFormat="1" ht="16.5" customHeight="1">
      <c r="B173" s="137"/>
      <c r="C173" s="138" t="s">
        <v>152</v>
      </c>
      <c r="D173" s="138" t="s">
        <v>139</v>
      </c>
      <c r="E173" s="139" t="s">
        <v>758</v>
      </c>
      <c r="F173" s="192" t="s">
        <v>759</v>
      </c>
      <c r="G173" s="192"/>
      <c r="H173" s="192"/>
      <c r="I173" s="192"/>
      <c r="J173" s="140" t="s">
        <v>192</v>
      </c>
      <c r="K173" s="141">
        <v>1</v>
      </c>
      <c r="L173" s="193"/>
      <c r="M173" s="193"/>
      <c r="N173" s="193">
        <f>ROUND(L173*K173,2)</f>
        <v>0</v>
      </c>
      <c r="O173" s="193"/>
      <c r="P173" s="193"/>
      <c r="Q173" s="193"/>
      <c r="R173" s="142"/>
      <c r="T173" s="143" t="s">
        <v>5</v>
      </c>
      <c r="U173" s="40" t="s">
        <v>38</v>
      </c>
      <c r="V173" s="144">
        <v>0</v>
      </c>
      <c r="W173" s="144">
        <f>V173*K173</f>
        <v>0</v>
      </c>
      <c r="X173" s="144">
        <v>0</v>
      </c>
      <c r="Y173" s="144">
        <f>X173*K173</f>
        <v>0</v>
      </c>
      <c r="Z173" s="144">
        <v>0</v>
      </c>
      <c r="AA173" s="145">
        <f>Z173*K173</f>
        <v>0</v>
      </c>
      <c r="AR173" s="18" t="s">
        <v>143</v>
      </c>
      <c r="AT173" s="18" t="s">
        <v>139</v>
      </c>
      <c r="AU173" s="18" t="s">
        <v>79</v>
      </c>
      <c r="AY173" s="18" t="s">
        <v>137</v>
      </c>
      <c r="BE173" s="146">
        <f>IF(U173="základná",N173,0)</f>
        <v>0</v>
      </c>
      <c r="BF173" s="146">
        <f>IF(U173="znížená",N173,0)</f>
        <v>0</v>
      </c>
      <c r="BG173" s="146">
        <f>IF(U173="zákl. prenesená",N173,0)</f>
        <v>0</v>
      </c>
      <c r="BH173" s="146">
        <f>IF(U173="zníž. prenesená",N173,0)</f>
        <v>0</v>
      </c>
      <c r="BI173" s="146">
        <f>IF(U173="nulová",N173,0)</f>
        <v>0</v>
      </c>
      <c r="BJ173" s="18" t="s">
        <v>144</v>
      </c>
      <c r="BK173" s="146">
        <f>ROUND(L173*K173,2)</f>
        <v>0</v>
      </c>
      <c r="BL173" s="18" t="s">
        <v>143</v>
      </c>
      <c r="BM173" s="18" t="s">
        <v>156</v>
      </c>
    </row>
    <row r="174" spans="2:65" s="9" customFormat="1" ht="37.35" customHeight="1">
      <c r="B174" s="126"/>
      <c r="C174" s="127"/>
      <c r="D174" s="128" t="s">
        <v>679</v>
      </c>
      <c r="E174" s="128"/>
      <c r="F174" s="128"/>
      <c r="G174" s="128"/>
      <c r="H174" s="128"/>
      <c r="I174" s="128"/>
      <c r="J174" s="128"/>
      <c r="K174" s="128"/>
      <c r="L174" s="128"/>
      <c r="M174" s="128"/>
      <c r="N174" s="225">
        <f>BK174</f>
        <v>0</v>
      </c>
      <c r="O174" s="226"/>
      <c r="P174" s="226"/>
      <c r="Q174" s="226"/>
      <c r="R174" s="129"/>
      <c r="T174" s="130"/>
      <c r="U174" s="127"/>
      <c r="V174" s="127"/>
      <c r="W174" s="131">
        <f>W175</f>
        <v>0</v>
      </c>
      <c r="X174" s="127"/>
      <c r="Y174" s="131">
        <f>Y175</f>
        <v>0</v>
      </c>
      <c r="Z174" s="127"/>
      <c r="AA174" s="132">
        <f>AA175</f>
        <v>0</v>
      </c>
      <c r="AR174" s="133" t="s">
        <v>79</v>
      </c>
      <c r="AT174" s="134" t="s">
        <v>70</v>
      </c>
      <c r="AU174" s="134" t="s">
        <v>71</v>
      </c>
      <c r="AY174" s="133" t="s">
        <v>137</v>
      </c>
      <c r="BK174" s="135">
        <f>BK175</f>
        <v>0</v>
      </c>
    </row>
    <row r="175" spans="2:65" s="1" customFormat="1" ht="16.5" customHeight="1">
      <c r="B175" s="137"/>
      <c r="C175" s="138" t="s">
        <v>177</v>
      </c>
      <c r="D175" s="138" t="s">
        <v>139</v>
      </c>
      <c r="E175" s="139" t="s">
        <v>760</v>
      </c>
      <c r="F175" s="192" t="s">
        <v>761</v>
      </c>
      <c r="G175" s="192"/>
      <c r="H175" s="192"/>
      <c r="I175" s="192"/>
      <c r="J175" s="140" t="s">
        <v>192</v>
      </c>
      <c r="K175" s="141">
        <v>1</v>
      </c>
      <c r="L175" s="193"/>
      <c r="M175" s="193"/>
      <c r="N175" s="193">
        <f>ROUND(L175*K175,2)</f>
        <v>0</v>
      </c>
      <c r="O175" s="193"/>
      <c r="P175" s="193"/>
      <c r="Q175" s="193"/>
      <c r="R175" s="142"/>
      <c r="T175" s="143" t="s">
        <v>5</v>
      </c>
      <c r="U175" s="40" t="s">
        <v>38</v>
      </c>
      <c r="V175" s="144">
        <v>0</v>
      </c>
      <c r="W175" s="144">
        <f>V175*K175</f>
        <v>0</v>
      </c>
      <c r="X175" s="144">
        <v>0</v>
      </c>
      <c r="Y175" s="144">
        <f>X175*K175</f>
        <v>0</v>
      </c>
      <c r="Z175" s="144">
        <v>0</v>
      </c>
      <c r="AA175" s="145">
        <f>Z175*K175</f>
        <v>0</v>
      </c>
      <c r="AR175" s="18" t="s">
        <v>143</v>
      </c>
      <c r="AT175" s="18" t="s">
        <v>139</v>
      </c>
      <c r="AU175" s="18" t="s">
        <v>79</v>
      </c>
      <c r="AY175" s="18" t="s">
        <v>137</v>
      </c>
      <c r="BE175" s="146">
        <f>IF(U175="základná",N175,0)</f>
        <v>0</v>
      </c>
      <c r="BF175" s="146">
        <f>IF(U175="znížená",N175,0)</f>
        <v>0</v>
      </c>
      <c r="BG175" s="146">
        <f>IF(U175="zákl. prenesená",N175,0)</f>
        <v>0</v>
      </c>
      <c r="BH175" s="146">
        <f>IF(U175="zníž. prenesená",N175,0)</f>
        <v>0</v>
      </c>
      <c r="BI175" s="146">
        <f>IF(U175="nulová",N175,0)</f>
        <v>0</v>
      </c>
      <c r="BJ175" s="18" t="s">
        <v>144</v>
      </c>
      <c r="BK175" s="146">
        <f>ROUND(L175*K175,2)</f>
        <v>0</v>
      </c>
      <c r="BL175" s="18" t="s">
        <v>143</v>
      </c>
      <c r="BM175" s="18" t="s">
        <v>762</v>
      </c>
    </row>
    <row r="176" spans="2:65" s="9" customFormat="1" ht="37.35" customHeight="1">
      <c r="B176" s="126"/>
      <c r="C176" s="127"/>
      <c r="D176" s="128" t="s">
        <v>680</v>
      </c>
      <c r="E176" s="128"/>
      <c r="F176" s="128"/>
      <c r="G176" s="128"/>
      <c r="H176" s="128"/>
      <c r="I176" s="128"/>
      <c r="J176" s="128"/>
      <c r="K176" s="128"/>
      <c r="L176" s="128"/>
      <c r="M176" s="128"/>
      <c r="N176" s="225">
        <f>BK176</f>
        <v>0</v>
      </c>
      <c r="O176" s="226"/>
      <c r="P176" s="226"/>
      <c r="Q176" s="226"/>
      <c r="R176" s="129"/>
      <c r="T176" s="130"/>
      <c r="U176" s="127"/>
      <c r="V176" s="127"/>
      <c r="W176" s="131">
        <f>SUM(W177:W181)</f>
        <v>0</v>
      </c>
      <c r="X176" s="127"/>
      <c r="Y176" s="131">
        <f>SUM(Y177:Y181)</f>
        <v>0</v>
      </c>
      <c r="Z176" s="127"/>
      <c r="AA176" s="132">
        <f>SUM(AA177:AA181)</f>
        <v>0</v>
      </c>
      <c r="AR176" s="133" t="s">
        <v>79</v>
      </c>
      <c r="AT176" s="134" t="s">
        <v>70</v>
      </c>
      <c r="AU176" s="134" t="s">
        <v>71</v>
      </c>
      <c r="AY176" s="133" t="s">
        <v>137</v>
      </c>
      <c r="BK176" s="135">
        <f>SUM(BK177:BK181)</f>
        <v>0</v>
      </c>
    </row>
    <row r="177" spans="2:65" s="1" customFormat="1" ht="16.5" customHeight="1">
      <c r="B177" s="137"/>
      <c r="C177" s="138" t="s">
        <v>173</v>
      </c>
      <c r="D177" s="138" t="s">
        <v>139</v>
      </c>
      <c r="E177" s="139" t="s">
        <v>763</v>
      </c>
      <c r="F177" s="192" t="s">
        <v>764</v>
      </c>
      <c r="G177" s="192"/>
      <c r="H177" s="192"/>
      <c r="I177" s="192"/>
      <c r="J177" s="140" t="s">
        <v>468</v>
      </c>
      <c r="K177" s="141">
        <v>3.6</v>
      </c>
      <c r="L177" s="193"/>
      <c r="M177" s="193"/>
      <c r="N177" s="193">
        <f>ROUND(L177*K177,2)</f>
        <v>0</v>
      </c>
      <c r="O177" s="193"/>
      <c r="P177" s="193"/>
      <c r="Q177" s="193"/>
      <c r="R177" s="142"/>
      <c r="T177" s="143" t="s">
        <v>5</v>
      </c>
      <c r="U177" s="40" t="s">
        <v>38</v>
      </c>
      <c r="V177" s="144">
        <v>0</v>
      </c>
      <c r="W177" s="144">
        <f>V177*K177</f>
        <v>0</v>
      </c>
      <c r="X177" s="144">
        <v>0</v>
      </c>
      <c r="Y177" s="144">
        <f>X177*K177</f>
        <v>0</v>
      </c>
      <c r="Z177" s="144">
        <v>0</v>
      </c>
      <c r="AA177" s="145">
        <f>Z177*K177</f>
        <v>0</v>
      </c>
      <c r="AR177" s="18" t="s">
        <v>143</v>
      </c>
      <c r="AT177" s="18" t="s">
        <v>139</v>
      </c>
      <c r="AU177" s="18" t="s">
        <v>79</v>
      </c>
      <c r="AY177" s="18" t="s">
        <v>137</v>
      </c>
      <c r="BE177" s="146">
        <f>IF(U177="základná",N177,0)</f>
        <v>0</v>
      </c>
      <c r="BF177" s="146">
        <f>IF(U177="znížená",N177,0)</f>
        <v>0</v>
      </c>
      <c r="BG177" s="146">
        <f>IF(U177="zákl. prenesená",N177,0)</f>
        <v>0</v>
      </c>
      <c r="BH177" s="146">
        <f>IF(U177="zníž. prenesená",N177,0)</f>
        <v>0</v>
      </c>
      <c r="BI177" s="146">
        <f>IF(U177="nulová",N177,0)</f>
        <v>0</v>
      </c>
      <c r="BJ177" s="18" t="s">
        <v>144</v>
      </c>
      <c r="BK177" s="146">
        <f>ROUND(L177*K177,2)</f>
        <v>0</v>
      </c>
      <c r="BL177" s="18" t="s">
        <v>143</v>
      </c>
      <c r="BM177" s="18" t="s">
        <v>765</v>
      </c>
    </row>
    <row r="178" spans="2:65" s="1" customFormat="1" ht="16.5" customHeight="1">
      <c r="B178" s="137"/>
      <c r="C178" s="138" t="s">
        <v>286</v>
      </c>
      <c r="D178" s="138" t="s">
        <v>139</v>
      </c>
      <c r="E178" s="139" t="s">
        <v>766</v>
      </c>
      <c r="F178" s="192" t="s">
        <v>767</v>
      </c>
      <c r="G178" s="192"/>
      <c r="H178" s="192"/>
      <c r="I178" s="192"/>
      <c r="J178" s="140" t="s">
        <v>468</v>
      </c>
      <c r="K178" s="141">
        <v>1</v>
      </c>
      <c r="L178" s="193"/>
      <c r="M178" s="193"/>
      <c r="N178" s="193">
        <f>ROUND(L178*K178,2)</f>
        <v>0</v>
      </c>
      <c r="O178" s="193"/>
      <c r="P178" s="193"/>
      <c r="Q178" s="193"/>
      <c r="R178" s="142"/>
      <c r="T178" s="143" t="s">
        <v>5</v>
      </c>
      <c r="U178" s="40" t="s">
        <v>38</v>
      </c>
      <c r="V178" s="144">
        <v>0</v>
      </c>
      <c r="W178" s="144">
        <f>V178*K178</f>
        <v>0</v>
      </c>
      <c r="X178" s="144">
        <v>0</v>
      </c>
      <c r="Y178" s="144">
        <f>X178*K178</f>
        <v>0</v>
      </c>
      <c r="Z178" s="144">
        <v>0</v>
      </c>
      <c r="AA178" s="145">
        <f>Z178*K178</f>
        <v>0</v>
      </c>
      <c r="AR178" s="18" t="s">
        <v>143</v>
      </c>
      <c r="AT178" s="18" t="s">
        <v>139</v>
      </c>
      <c r="AU178" s="18" t="s">
        <v>79</v>
      </c>
      <c r="AY178" s="18" t="s">
        <v>137</v>
      </c>
      <c r="BE178" s="146">
        <f>IF(U178="základná",N178,0)</f>
        <v>0</v>
      </c>
      <c r="BF178" s="146">
        <f>IF(U178="znížená",N178,0)</f>
        <v>0</v>
      </c>
      <c r="BG178" s="146">
        <f>IF(U178="zákl. prenesená",N178,0)</f>
        <v>0</v>
      </c>
      <c r="BH178" s="146">
        <f>IF(U178="zníž. prenesená",N178,0)</f>
        <v>0</v>
      </c>
      <c r="BI178" s="146">
        <f>IF(U178="nulová",N178,0)</f>
        <v>0</v>
      </c>
      <c r="BJ178" s="18" t="s">
        <v>144</v>
      </c>
      <c r="BK178" s="146">
        <f>ROUND(L178*K178,2)</f>
        <v>0</v>
      </c>
      <c r="BL178" s="18" t="s">
        <v>143</v>
      </c>
      <c r="BM178" s="18" t="s">
        <v>768</v>
      </c>
    </row>
    <row r="179" spans="2:65" s="1" customFormat="1" ht="16.5" customHeight="1">
      <c r="B179" s="137"/>
      <c r="C179" s="138" t="s">
        <v>290</v>
      </c>
      <c r="D179" s="138" t="s">
        <v>139</v>
      </c>
      <c r="E179" s="139" t="s">
        <v>769</v>
      </c>
      <c r="F179" s="192" t="s">
        <v>770</v>
      </c>
      <c r="G179" s="192"/>
      <c r="H179" s="192"/>
      <c r="I179" s="192"/>
      <c r="J179" s="140" t="s">
        <v>468</v>
      </c>
      <c r="K179" s="141">
        <v>3</v>
      </c>
      <c r="L179" s="193"/>
      <c r="M179" s="193"/>
      <c r="N179" s="193">
        <f>ROUND(L179*K179,2)</f>
        <v>0</v>
      </c>
      <c r="O179" s="193"/>
      <c r="P179" s="193"/>
      <c r="Q179" s="193"/>
      <c r="R179" s="142"/>
      <c r="T179" s="143" t="s">
        <v>5</v>
      </c>
      <c r="U179" s="40" t="s">
        <v>38</v>
      </c>
      <c r="V179" s="144">
        <v>0</v>
      </c>
      <c r="W179" s="144">
        <f>V179*K179</f>
        <v>0</v>
      </c>
      <c r="X179" s="144">
        <v>0</v>
      </c>
      <c r="Y179" s="144">
        <f>X179*K179</f>
        <v>0</v>
      </c>
      <c r="Z179" s="144">
        <v>0</v>
      </c>
      <c r="AA179" s="145">
        <f>Z179*K179</f>
        <v>0</v>
      </c>
      <c r="AR179" s="18" t="s">
        <v>143</v>
      </c>
      <c r="AT179" s="18" t="s">
        <v>139</v>
      </c>
      <c r="AU179" s="18" t="s">
        <v>79</v>
      </c>
      <c r="AY179" s="18" t="s">
        <v>137</v>
      </c>
      <c r="BE179" s="146">
        <f>IF(U179="základná",N179,0)</f>
        <v>0</v>
      </c>
      <c r="BF179" s="146">
        <f>IF(U179="znížená",N179,0)</f>
        <v>0</v>
      </c>
      <c r="BG179" s="146">
        <f>IF(U179="zákl. prenesená",N179,0)</f>
        <v>0</v>
      </c>
      <c r="BH179" s="146">
        <f>IF(U179="zníž. prenesená",N179,0)</f>
        <v>0</v>
      </c>
      <c r="BI179" s="146">
        <f>IF(U179="nulová",N179,0)</f>
        <v>0</v>
      </c>
      <c r="BJ179" s="18" t="s">
        <v>144</v>
      </c>
      <c r="BK179" s="146">
        <f>ROUND(L179*K179,2)</f>
        <v>0</v>
      </c>
      <c r="BL179" s="18" t="s">
        <v>143</v>
      </c>
      <c r="BM179" s="18" t="s">
        <v>771</v>
      </c>
    </row>
    <row r="180" spans="2:65" s="1" customFormat="1" ht="16.5" customHeight="1">
      <c r="B180" s="137"/>
      <c r="C180" s="138" t="s">
        <v>294</v>
      </c>
      <c r="D180" s="138" t="s">
        <v>139</v>
      </c>
      <c r="E180" s="139" t="s">
        <v>772</v>
      </c>
      <c r="F180" s="192" t="s">
        <v>773</v>
      </c>
      <c r="G180" s="192"/>
      <c r="H180" s="192"/>
      <c r="I180" s="192"/>
      <c r="J180" s="140" t="s">
        <v>468</v>
      </c>
      <c r="K180" s="141">
        <v>5</v>
      </c>
      <c r="L180" s="193"/>
      <c r="M180" s="193"/>
      <c r="N180" s="193">
        <f>ROUND(L180*K180,2)</f>
        <v>0</v>
      </c>
      <c r="O180" s="193"/>
      <c r="P180" s="193"/>
      <c r="Q180" s="193"/>
      <c r="R180" s="142"/>
      <c r="T180" s="143" t="s">
        <v>5</v>
      </c>
      <c r="U180" s="40" t="s">
        <v>38</v>
      </c>
      <c r="V180" s="144">
        <v>0</v>
      </c>
      <c r="W180" s="144">
        <f>V180*K180</f>
        <v>0</v>
      </c>
      <c r="X180" s="144">
        <v>0</v>
      </c>
      <c r="Y180" s="144">
        <f>X180*K180</f>
        <v>0</v>
      </c>
      <c r="Z180" s="144">
        <v>0</v>
      </c>
      <c r="AA180" s="145">
        <f>Z180*K180</f>
        <v>0</v>
      </c>
      <c r="AR180" s="18" t="s">
        <v>143</v>
      </c>
      <c r="AT180" s="18" t="s">
        <v>139</v>
      </c>
      <c r="AU180" s="18" t="s">
        <v>79</v>
      </c>
      <c r="AY180" s="18" t="s">
        <v>137</v>
      </c>
      <c r="BE180" s="146">
        <f>IF(U180="základná",N180,0)</f>
        <v>0</v>
      </c>
      <c r="BF180" s="146">
        <f>IF(U180="znížená",N180,0)</f>
        <v>0</v>
      </c>
      <c r="BG180" s="146">
        <f>IF(U180="zákl. prenesená",N180,0)</f>
        <v>0</v>
      </c>
      <c r="BH180" s="146">
        <f>IF(U180="zníž. prenesená",N180,0)</f>
        <v>0</v>
      </c>
      <c r="BI180" s="146">
        <f>IF(U180="nulová",N180,0)</f>
        <v>0</v>
      </c>
      <c r="BJ180" s="18" t="s">
        <v>144</v>
      </c>
      <c r="BK180" s="146">
        <f>ROUND(L180*K180,2)</f>
        <v>0</v>
      </c>
      <c r="BL180" s="18" t="s">
        <v>143</v>
      </c>
      <c r="BM180" s="18" t="s">
        <v>774</v>
      </c>
    </row>
    <row r="181" spans="2:65" s="1" customFormat="1" ht="16.5" customHeight="1">
      <c r="B181" s="137"/>
      <c r="C181" s="138" t="s">
        <v>298</v>
      </c>
      <c r="D181" s="138" t="s">
        <v>139</v>
      </c>
      <c r="E181" s="139" t="s">
        <v>775</v>
      </c>
      <c r="F181" s="192" t="s">
        <v>776</v>
      </c>
      <c r="G181" s="192"/>
      <c r="H181" s="192"/>
      <c r="I181" s="192"/>
      <c r="J181" s="140" t="s">
        <v>468</v>
      </c>
      <c r="K181" s="141">
        <v>6</v>
      </c>
      <c r="L181" s="193"/>
      <c r="M181" s="193"/>
      <c r="N181" s="193">
        <f>ROUND(L181*K181,2)</f>
        <v>0</v>
      </c>
      <c r="O181" s="193"/>
      <c r="P181" s="193"/>
      <c r="Q181" s="193"/>
      <c r="R181" s="142"/>
      <c r="T181" s="143" t="s">
        <v>5</v>
      </c>
      <c r="U181" s="151" t="s">
        <v>38</v>
      </c>
      <c r="V181" s="152">
        <v>0</v>
      </c>
      <c r="W181" s="152">
        <f>V181*K181</f>
        <v>0</v>
      </c>
      <c r="X181" s="152">
        <v>0</v>
      </c>
      <c r="Y181" s="152">
        <f>X181*K181</f>
        <v>0</v>
      </c>
      <c r="Z181" s="152">
        <v>0</v>
      </c>
      <c r="AA181" s="153">
        <f>Z181*K181</f>
        <v>0</v>
      </c>
      <c r="AR181" s="18" t="s">
        <v>143</v>
      </c>
      <c r="AT181" s="18" t="s">
        <v>139</v>
      </c>
      <c r="AU181" s="18" t="s">
        <v>79</v>
      </c>
      <c r="AY181" s="18" t="s">
        <v>137</v>
      </c>
      <c r="BE181" s="146">
        <f>IF(U181="základná",N181,0)</f>
        <v>0</v>
      </c>
      <c r="BF181" s="146">
        <f>IF(U181="znížená",N181,0)</f>
        <v>0</v>
      </c>
      <c r="BG181" s="146">
        <f>IF(U181="zákl. prenesená",N181,0)</f>
        <v>0</v>
      </c>
      <c r="BH181" s="146">
        <f>IF(U181="zníž. prenesená",N181,0)</f>
        <v>0</v>
      </c>
      <c r="BI181" s="146">
        <f>IF(U181="nulová",N181,0)</f>
        <v>0</v>
      </c>
      <c r="BJ181" s="18" t="s">
        <v>144</v>
      </c>
      <c r="BK181" s="146">
        <f>ROUND(L181*K181,2)</f>
        <v>0</v>
      </c>
      <c r="BL181" s="18" t="s">
        <v>143</v>
      </c>
      <c r="BM181" s="18" t="s">
        <v>777</v>
      </c>
    </row>
    <row r="182" spans="2:65" s="1" customFormat="1" ht="6.95" customHeight="1"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7"/>
    </row>
  </sheetData>
  <mergeCells count="211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5:I125"/>
    <mergeCell ref="L125:M125"/>
    <mergeCell ref="N125:Q125"/>
    <mergeCell ref="F127:I127"/>
    <mergeCell ref="L127:M127"/>
    <mergeCell ref="N127:Q127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6:I166"/>
    <mergeCell ref="L166:M166"/>
    <mergeCell ref="N166:Q166"/>
    <mergeCell ref="F168:I168"/>
    <mergeCell ref="L168:M168"/>
    <mergeCell ref="N168:Q168"/>
    <mergeCell ref="F169:I169"/>
    <mergeCell ref="L169:M169"/>
    <mergeCell ref="N169:Q169"/>
    <mergeCell ref="F171:I171"/>
    <mergeCell ref="L171:M171"/>
    <mergeCell ref="N171:Q171"/>
    <mergeCell ref="L179:M179"/>
    <mergeCell ref="N179:Q179"/>
    <mergeCell ref="F180:I180"/>
    <mergeCell ref="L180:M180"/>
    <mergeCell ref="N180:Q180"/>
    <mergeCell ref="F173:I173"/>
    <mergeCell ref="L173:M173"/>
    <mergeCell ref="N173:Q173"/>
    <mergeCell ref="F175:I175"/>
    <mergeCell ref="L175:M175"/>
    <mergeCell ref="N175:Q175"/>
    <mergeCell ref="F177:I177"/>
    <mergeCell ref="L177:M177"/>
    <mergeCell ref="N177:Q177"/>
    <mergeCell ref="H1:K1"/>
    <mergeCell ref="S2:AC2"/>
    <mergeCell ref="F181:I181"/>
    <mergeCell ref="L181:M181"/>
    <mergeCell ref="N181:Q181"/>
    <mergeCell ref="N123:Q123"/>
    <mergeCell ref="N124:Q124"/>
    <mergeCell ref="N126:Q126"/>
    <mergeCell ref="N128:Q128"/>
    <mergeCell ref="N137:Q137"/>
    <mergeCell ref="N141:Q141"/>
    <mergeCell ref="N148:Q148"/>
    <mergeCell ref="N152:Q152"/>
    <mergeCell ref="N160:Q160"/>
    <mergeCell ref="N165:Q165"/>
    <mergeCell ref="N167:Q167"/>
    <mergeCell ref="N170:Q170"/>
    <mergeCell ref="N172:Q172"/>
    <mergeCell ref="N174:Q174"/>
    <mergeCell ref="N176:Q176"/>
    <mergeCell ref="F178:I178"/>
    <mergeCell ref="L178:M178"/>
    <mergeCell ref="N178:Q178"/>
    <mergeCell ref="F179:I179"/>
  </mergeCell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Stavebné úpravy Dom ...</vt:lpstr>
      <vt:lpstr>02 - Ústredné vykurovanie</vt:lpstr>
      <vt:lpstr>03 - Elektroinštalácia</vt:lpstr>
      <vt:lpstr>'01 - Stavebné úpravy Dom ...'!Názvy_tlače</vt:lpstr>
      <vt:lpstr>'02 - Ústredné vykurovanie'!Názvy_tlače</vt:lpstr>
      <vt:lpstr>'03 - Elektroinštalácia'!Názvy_tlače</vt:lpstr>
      <vt:lpstr>'Rekapitulácia stavby'!Názvy_tlače</vt:lpstr>
      <vt:lpstr>'01 - Stavebné úpravy Dom ...'!Oblasť_tlače</vt:lpstr>
      <vt:lpstr>'02 - Ústredné vykurovanie'!Oblasť_tlače</vt:lpstr>
      <vt:lpstr>'03 -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DESKTOP-71I7NF4\Darina</dc:creator>
  <cp:lastModifiedBy>MAČUGOVÁ Ľubomíra</cp:lastModifiedBy>
  <dcterms:created xsi:type="dcterms:W3CDTF">2017-08-04T07:02:06Z</dcterms:created>
  <dcterms:modified xsi:type="dcterms:W3CDTF">2017-11-06T10:55:52Z</dcterms:modified>
</cp:coreProperties>
</file>